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ebo\Dropbox\SmarTRACK beheerteam\Koppelingen\VGK SmarTRACK koppeling\"/>
    </mc:Choice>
  </mc:AlternateContent>
  <bookViews>
    <workbookView xWindow="0" yWindow="0" windowWidth="19200" windowHeight="8235" tabRatio="725"/>
  </bookViews>
  <sheets>
    <sheet name="Vrijgavekaart Voorkant" sheetId="4" r:id="rId1"/>
    <sheet name="Achterkant" sheetId="9" r:id="rId2"/>
    <sheet name="Data" sheetId="6" r:id="rId3"/>
    <sheet name="Instructie" sheetId="5" r:id="rId4"/>
    <sheet name="Parameters" sheetId="8" r:id="rId5"/>
  </sheets>
  <definedNames>
    <definedName name="_xlnm.Print_Area" localSheetId="1">Achterkant!$B$3:$F$39</definedName>
    <definedName name="_xlnm.Print_Area" localSheetId="2">Data!$A$1:$L$31</definedName>
    <definedName name="_xlnm.Print_Area" localSheetId="3">Instructie!$A$1:$C$87</definedName>
    <definedName name="_xlnm.Print_Area" localSheetId="4">Parameters!$A$1:$J$33</definedName>
    <definedName name="_xlnm.Print_Area" localSheetId="0">'Vrijgavekaart Voorkant'!$B$2:$AB$141</definedName>
    <definedName name="codegroen" localSheetId="4">Parameters!$C$8</definedName>
    <definedName name="codeoranje" localSheetId="4">Parameters!$C$7</definedName>
    <definedName name="coderood" localSheetId="4">Parameters!$C$6</definedName>
    <definedName name="datatabel">Data!$B$15:$K$30</definedName>
    <definedName name="Kleurcodes">Parameters!$C$6:$C$9</definedName>
  </definedNames>
  <calcPr calcId="171027" concurrentCalc="0"/>
</workbook>
</file>

<file path=xl/calcChain.xml><?xml version="1.0" encoding="utf-8"?>
<calcChain xmlns="http://schemas.openxmlformats.org/spreadsheetml/2006/main">
  <c r="E134" i="4" l="1"/>
  <c r="E126" i="4"/>
  <c r="E118" i="4"/>
  <c r="E110" i="4"/>
  <c r="D134" i="4"/>
  <c r="D126" i="4"/>
  <c r="D118" i="4"/>
  <c r="D110" i="4"/>
  <c r="D102" i="4"/>
  <c r="H15" i="6"/>
  <c r="I15" i="6"/>
  <c r="J15" i="6"/>
  <c r="G15" i="6"/>
  <c r="Q10" i="4"/>
  <c r="D9" i="6"/>
  <c r="D8" i="6"/>
  <c r="D7" i="4"/>
  <c r="D11" i="6"/>
  <c r="D15" i="6"/>
  <c r="E15" i="6"/>
  <c r="G34" i="6"/>
  <c r="F15" i="6"/>
  <c r="E34" i="6"/>
  <c r="T20" i="4"/>
  <c r="V20" i="4"/>
  <c r="W20" i="4"/>
  <c r="B4" i="9"/>
  <c r="C7"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J4" i="4"/>
  <c r="J10" i="4"/>
  <c r="U13" i="4"/>
  <c r="T17" i="4"/>
  <c r="U17" i="4"/>
  <c r="V17" i="4"/>
  <c r="W17" i="4"/>
  <c r="D22" i="4"/>
  <c r="E22" i="4"/>
  <c r="F22" i="4"/>
  <c r="G22" i="4"/>
  <c r="T22" i="4"/>
  <c r="U22" i="4"/>
  <c r="V22" i="4"/>
  <c r="W22" i="4"/>
  <c r="X22" i="4"/>
  <c r="Z22" i="4"/>
  <c r="D30" i="4"/>
  <c r="E30" i="4"/>
  <c r="F30" i="4"/>
  <c r="Q31" i="4"/>
  <c r="G30" i="4"/>
  <c r="T30" i="4"/>
  <c r="U30" i="4"/>
  <c r="V30" i="4"/>
  <c r="W30" i="4"/>
  <c r="X30" i="4"/>
  <c r="Z30" i="4"/>
  <c r="D38" i="4"/>
  <c r="E38" i="4"/>
  <c r="F38" i="4"/>
  <c r="G38" i="4"/>
  <c r="T38" i="4"/>
  <c r="U38" i="4"/>
  <c r="V38" i="4"/>
  <c r="W38" i="4"/>
  <c r="X38" i="4"/>
  <c r="Z38" i="4"/>
  <c r="D46" i="4"/>
  <c r="E46" i="4"/>
  <c r="F46" i="4"/>
  <c r="G46" i="4"/>
  <c r="T46" i="4"/>
  <c r="U46" i="4"/>
  <c r="V46" i="4"/>
  <c r="W46" i="4"/>
  <c r="X46" i="4"/>
  <c r="Z46" i="4"/>
  <c r="D54" i="4"/>
  <c r="E54" i="4"/>
  <c r="F54" i="4"/>
  <c r="R55" i="4"/>
  <c r="G54" i="4"/>
  <c r="T54" i="4"/>
  <c r="U54" i="4"/>
  <c r="V54" i="4"/>
  <c r="W54" i="4"/>
  <c r="X54" i="4"/>
  <c r="Z54" i="4"/>
  <c r="D62" i="4"/>
  <c r="E62" i="4"/>
  <c r="F62" i="4"/>
  <c r="G62" i="4"/>
  <c r="T62" i="4"/>
  <c r="U62" i="4"/>
  <c r="V62" i="4"/>
  <c r="W62" i="4"/>
  <c r="X62" i="4"/>
  <c r="Z62" i="4"/>
  <c r="D70" i="4"/>
  <c r="E70" i="4"/>
  <c r="F70" i="4"/>
  <c r="R71" i="4"/>
  <c r="G70" i="4"/>
  <c r="T70" i="4"/>
  <c r="U70" i="4"/>
  <c r="V70" i="4"/>
  <c r="W70" i="4"/>
  <c r="X70" i="4"/>
  <c r="Z70" i="4"/>
  <c r="D78" i="4"/>
  <c r="E78" i="4"/>
  <c r="F78" i="4"/>
  <c r="R79" i="4"/>
  <c r="G78" i="4"/>
  <c r="T78" i="4"/>
  <c r="U78" i="4"/>
  <c r="V78" i="4"/>
  <c r="W78" i="4"/>
  <c r="X78" i="4"/>
  <c r="Z80" i="4"/>
  <c r="D86" i="4"/>
  <c r="E86" i="4"/>
  <c r="F86" i="4"/>
  <c r="Q87" i="4"/>
  <c r="G86" i="4"/>
  <c r="T86" i="4"/>
  <c r="U86" i="4"/>
  <c r="V86" i="4"/>
  <c r="W86" i="4"/>
  <c r="X86" i="4"/>
  <c r="Z88" i="4"/>
  <c r="D94" i="4"/>
  <c r="E94" i="4"/>
  <c r="F94" i="4"/>
  <c r="G94" i="4"/>
  <c r="T94" i="4"/>
  <c r="U94" i="4"/>
  <c r="V94" i="4"/>
  <c r="W94" i="4"/>
  <c r="X94" i="4"/>
  <c r="Z96" i="4"/>
  <c r="E102" i="4"/>
  <c r="F102" i="4"/>
  <c r="G102" i="4"/>
  <c r="T102" i="4"/>
  <c r="U102" i="4"/>
  <c r="V102" i="4"/>
  <c r="W102" i="4"/>
  <c r="X102" i="4"/>
  <c r="Z104" i="4"/>
  <c r="F110" i="4"/>
  <c r="G110" i="4"/>
  <c r="T110" i="4"/>
  <c r="U110" i="4"/>
  <c r="V110" i="4"/>
  <c r="W110" i="4"/>
  <c r="X110" i="4"/>
  <c r="Z112" i="4"/>
  <c r="F118" i="4"/>
  <c r="G118" i="4"/>
  <c r="T118" i="4"/>
  <c r="U118" i="4"/>
  <c r="V118" i="4"/>
  <c r="W118" i="4"/>
  <c r="X118" i="4"/>
  <c r="Z118" i="4"/>
  <c r="F126" i="4"/>
  <c r="G126" i="4"/>
  <c r="T126" i="4"/>
  <c r="U126" i="4"/>
  <c r="V126" i="4"/>
  <c r="W126" i="4"/>
  <c r="X126" i="4"/>
  <c r="Z126" i="4"/>
  <c r="F134" i="4"/>
  <c r="G134" i="4"/>
  <c r="T134" i="4"/>
  <c r="U134" i="4"/>
  <c r="V134" i="4"/>
  <c r="W134" i="4"/>
  <c r="X134" i="4"/>
  <c r="Z134" i="4"/>
  <c r="J8" i="4"/>
  <c r="J6" i="4"/>
  <c r="I119" i="4"/>
  <c r="J127" i="4"/>
  <c r="J135" i="4"/>
  <c r="I103" i="4"/>
  <c r="I111" i="4"/>
  <c r="I95" i="4"/>
  <c r="F34" i="6"/>
  <c r="J87" i="4"/>
  <c r="P119" i="4"/>
  <c r="R31" i="4"/>
  <c r="L47" i="4"/>
  <c r="R87" i="4"/>
  <c r="N103" i="4"/>
  <c r="M87" i="4"/>
  <c r="N31" i="4"/>
  <c r="N87" i="4"/>
  <c r="Z86" i="4"/>
  <c r="Z102" i="4"/>
  <c r="L119" i="4"/>
  <c r="Q119" i="4"/>
  <c r="L71" i="4"/>
  <c r="L63" i="4"/>
  <c r="N55" i="4"/>
  <c r="R39" i="4"/>
  <c r="Z32" i="4"/>
  <c r="P47" i="4"/>
  <c r="N39" i="4"/>
  <c r="Z50" i="4"/>
  <c r="P63" i="4"/>
  <c r="J79" i="4"/>
  <c r="R111" i="4"/>
  <c r="L95" i="4"/>
  <c r="J111" i="4"/>
  <c r="I23" i="4"/>
  <c r="L31" i="4"/>
  <c r="P31" i="4"/>
  <c r="Z34" i="4"/>
  <c r="Z78" i="4"/>
  <c r="P95" i="4"/>
  <c r="Z98" i="4"/>
  <c r="N111" i="4"/>
  <c r="Z110" i="4"/>
  <c r="N127" i="4"/>
  <c r="Q127" i="4"/>
  <c r="O31" i="4"/>
  <c r="P23" i="4"/>
  <c r="U20" i="4"/>
  <c r="L23" i="4"/>
  <c r="Z138" i="4"/>
  <c r="N79" i="4"/>
  <c r="P71" i="4"/>
  <c r="R63" i="4"/>
  <c r="P55" i="4"/>
  <c r="R47" i="4"/>
  <c r="I39" i="4"/>
  <c r="I31" i="4"/>
  <c r="Z26" i="4"/>
  <c r="L39" i="4"/>
  <c r="P39" i="4"/>
  <c r="Z42" i="4"/>
  <c r="N47" i="4"/>
  <c r="L55" i="4"/>
  <c r="Z58" i="4"/>
  <c r="N63" i="4"/>
  <c r="Z74" i="4"/>
  <c r="P87" i="4"/>
  <c r="L87" i="4"/>
  <c r="Z90" i="4"/>
  <c r="R103" i="4"/>
  <c r="J103" i="4"/>
  <c r="R119" i="4"/>
  <c r="N119" i="4"/>
  <c r="J119" i="4"/>
  <c r="M103" i="4"/>
  <c r="R23" i="4"/>
  <c r="N23" i="4"/>
  <c r="J23" i="4"/>
  <c r="K79" i="4"/>
  <c r="N71" i="4"/>
  <c r="Q47" i="4"/>
  <c r="O111" i="4"/>
  <c r="Q55" i="4"/>
  <c r="M39" i="4"/>
  <c r="Z64" i="4"/>
  <c r="Z66" i="4"/>
  <c r="P103" i="4"/>
  <c r="L103" i="4"/>
  <c r="Z106" i="4"/>
  <c r="P79" i="4"/>
  <c r="L79" i="4"/>
  <c r="Z82" i="4"/>
  <c r="R95" i="4"/>
  <c r="N95" i="4"/>
  <c r="J95" i="4"/>
  <c r="Z94" i="4"/>
  <c r="Q103" i="4"/>
  <c r="P111" i="4"/>
  <c r="L111" i="4"/>
  <c r="Z114" i="4"/>
  <c r="R127" i="4"/>
  <c r="M127" i="4"/>
  <c r="K111" i="4"/>
  <c r="O103" i="4"/>
  <c r="O95" i="4"/>
  <c r="I87" i="4"/>
  <c r="I71" i="4"/>
  <c r="K63" i="4"/>
  <c r="Q39" i="4"/>
  <c r="K39" i="4"/>
  <c r="M119" i="4"/>
  <c r="L127" i="4"/>
  <c r="P127" i="4"/>
  <c r="Z130" i="4"/>
  <c r="O127" i="4"/>
  <c r="K127" i="4"/>
  <c r="O119" i="4"/>
  <c r="K95" i="4"/>
  <c r="O87" i="4"/>
  <c r="O79" i="4"/>
  <c r="M71" i="4"/>
  <c r="I55" i="4"/>
  <c r="J47" i="4"/>
  <c r="O39" i="4"/>
  <c r="J39" i="4"/>
  <c r="M31" i="4"/>
  <c r="Z24" i="4"/>
  <c r="Q23" i="4"/>
  <c r="O23" i="4"/>
  <c r="M23" i="4"/>
  <c r="K23" i="4"/>
  <c r="N135" i="4"/>
  <c r="O135" i="4"/>
  <c r="K119" i="4"/>
  <c r="K103" i="4"/>
  <c r="K87" i="4"/>
  <c r="Q71" i="4"/>
  <c r="M55" i="4"/>
  <c r="K31" i="4"/>
  <c r="R135" i="4"/>
  <c r="Z136" i="4"/>
  <c r="K135" i="4"/>
  <c r="I127" i="4"/>
  <c r="J71" i="4"/>
  <c r="O63" i="4"/>
  <c r="J55" i="4"/>
  <c r="K47" i="4"/>
  <c r="Z120" i="4"/>
  <c r="I79" i="4"/>
  <c r="O71" i="4"/>
  <c r="K71" i="4"/>
  <c r="J63" i="4"/>
  <c r="O55" i="4"/>
  <c r="K55" i="4"/>
  <c r="Z48" i="4"/>
  <c r="O47" i="4"/>
  <c r="M47" i="4"/>
  <c r="J31" i="4"/>
  <c r="Z122" i="4"/>
  <c r="L135" i="4"/>
  <c r="P135" i="4"/>
  <c r="Q135" i="4"/>
  <c r="M135" i="4"/>
  <c r="I135" i="4"/>
  <c r="Z128" i="4"/>
  <c r="Q111" i="4"/>
  <c r="M111" i="4"/>
  <c r="Q95" i="4"/>
  <c r="M95" i="4"/>
  <c r="Q79" i="4"/>
  <c r="M79" i="4"/>
  <c r="Z72" i="4"/>
  <c r="Q63" i="4"/>
  <c r="M63" i="4"/>
  <c r="I63" i="4"/>
  <c r="Z56" i="4"/>
  <c r="I47" i="4"/>
  <c r="Z40" i="4"/>
  <c r="D10" i="4"/>
</calcChain>
</file>

<file path=xl/comments1.xml><?xml version="1.0" encoding="utf-8"?>
<comments xmlns="http://schemas.openxmlformats.org/spreadsheetml/2006/main">
  <authors>
    <author>Egbert Bouman</author>
    <author>Maintain</author>
  </authors>
  <commentList>
    <comment ref="C10" authorId="0" shapeId="0">
      <text>
        <r>
          <rPr>
            <b/>
            <sz val="8"/>
            <color indexed="81"/>
            <rFont val="Tahoma"/>
            <family val="2"/>
          </rPr>
          <t>Dit is een aanbevolen invulling. Maar hou rekening met de 'primaire reflex' die een kleur in een specifieke organisatie veroorzaakt. Zie de toelichting hiernaast.</t>
        </r>
        <r>
          <rPr>
            <sz val="8"/>
            <color indexed="81"/>
            <rFont val="Tahoma"/>
            <family val="2"/>
          </rPr>
          <t xml:space="preserve">
</t>
        </r>
      </text>
    </comment>
    <comment ref="C16" authorId="0" shapeId="0">
      <text>
        <r>
          <rPr>
            <b/>
            <sz val="8"/>
            <color indexed="81"/>
            <rFont val="Tahoma"/>
            <family val="2"/>
          </rPr>
          <t>Onderstaande is een generieke tekst die je voor een specifiek project of organisatie wellicht wilt concretiseren. Zie de toelichting hiernaast.</t>
        </r>
      </text>
    </comment>
    <comment ref="E19" authorId="1" shapeId="0">
      <text>
        <r>
          <rPr>
            <sz val="8"/>
            <color indexed="81"/>
            <rFont val="Tahoma"/>
            <family val="2"/>
          </rPr>
          <t>Zorg dat dit aansluit bij de stoplichten en de bevindingencijfers.</t>
        </r>
      </text>
    </comment>
    <comment ref="E22" authorId="1" shapeId="0">
      <text>
        <r>
          <rPr>
            <sz val="8"/>
            <color indexed="81"/>
            <rFont val="Tahoma"/>
            <family val="2"/>
          </rPr>
          <t>Zorg dat dit aansluit bij de stoplichten en de bevindingencijfers.</t>
        </r>
      </text>
    </comment>
  </commentList>
</comments>
</file>

<file path=xl/comments2.xml><?xml version="1.0" encoding="utf-8"?>
<comments xmlns="http://schemas.openxmlformats.org/spreadsheetml/2006/main">
  <authors>
    <author>Maintain</author>
    <author>Egbert Bouman</author>
  </authors>
  <commentList>
    <comment ref="B13" authorId="0" shapeId="0">
      <text>
        <r>
          <rPr>
            <sz val="8"/>
            <color indexed="81"/>
            <rFont val="Tahoma"/>
            <family val="2"/>
          </rPr>
          <t xml:space="preserve">Onderverdeling van het product, in brede zin. Bij voorkeur conform PRIMA matrix. Zie boek SmarTEST. Het bijbehorende SmarTRACK veld heet  </t>
        </r>
        <r>
          <rPr>
            <u/>
            <sz val="8"/>
            <color indexed="81"/>
            <rFont val="Tahoma"/>
            <family val="2"/>
          </rPr>
          <t>Categorie</t>
        </r>
        <r>
          <rPr>
            <sz val="8"/>
            <color indexed="81"/>
            <rFont val="Tahoma"/>
            <family val="2"/>
          </rPr>
          <t xml:space="preserve"> (in de nieuwe release aangepast naar Onderdeel).</t>
        </r>
      </text>
    </comment>
    <comment ref="D13" authorId="0" shapeId="0">
      <text>
        <r>
          <rPr>
            <sz val="8"/>
            <color indexed="81"/>
            <rFont val="Tahoma"/>
            <family val="2"/>
          </rPr>
          <t>Een maat voor het relatieve belang en risico van het onderdeel. Bij voorkeur het resultaat van een risico analyse met TRA of PRIMA. Zie boek SmarTEST.
Is weegfactor in overall voortgang.</t>
        </r>
      </text>
    </comment>
    <comment ref="G13" authorId="0" shapeId="0">
      <text>
        <r>
          <rPr>
            <sz val="8"/>
            <color indexed="81"/>
            <rFont val="Tahoma"/>
            <family val="2"/>
          </rPr>
          <t>Per onderdeel.
Uitgesplitst naar de 4 impact (=ernst, gewicht) smaken die SmarTEST aanbeveelt:
- Showstopper
- Ernstig
- Storend
- Cosmetisch. 
Wilt u andere termen? Pas dan hier de tekst aan. De tekst op de kaart verandert mee.</t>
        </r>
      </text>
    </comment>
    <comment ref="K13" authorId="0" shapeId="0">
      <text>
        <r>
          <rPr>
            <sz val="8"/>
            <color indexed="81"/>
            <rFont val="Tahoma"/>
            <family val="2"/>
          </rPr>
          <t>Zie de toelichting op de kleuren op blad Toelichting.
De kleurteksten zijn te veranderen op blad Parameters.</t>
        </r>
      </text>
    </comment>
    <comment ref="E14" authorId="0" shapeId="0">
      <text>
        <r>
          <rPr>
            <sz val="8"/>
            <color indexed="81"/>
            <rFont val="Tahoma"/>
            <family val="2"/>
          </rPr>
          <t>Testobject beschikbaar in de testomgeving en andere zaken die geregeld moeten zijn voordat testen kan beginnen. Zie verder de toelichting op blad achterkant.</t>
        </r>
      </text>
    </comment>
    <comment ref="F14" authorId="0" shapeId="0">
      <text>
        <r>
          <rPr>
            <sz val="8"/>
            <color indexed="81"/>
            <rFont val="Tahoma"/>
            <family val="2"/>
          </rPr>
          <t>Bepaal zelf hoe je dit meet en leg dit vast in het Testplan. Bij voorkeur in termen van uitgevoerde testgevallen, testscenario's of afgedekte acceptatiecriteria. Zie verder de toelichting op blad achterkant.</t>
        </r>
      </text>
    </comment>
    <comment ref="C15" authorId="1" shapeId="0">
      <text>
        <r>
          <rPr>
            <b/>
            <sz val="9"/>
            <color indexed="81"/>
            <rFont val="Tahoma"/>
            <charset val="1"/>
          </rPr>
          <t>Handmatig ingevuld, je kunt het ook vervangen door formules die het elders ophalen, bv uit de PRIMA matrix of van blad SmarTRACK_MySQL</t>
        </r>
      </text>
    </comment>
    <comment ref="D15" authorId="1" shapeId="0">
      <text>
        <r>
          <rPr>
            <b/>
            <sz val="8"/>
            <color indexed="81"/>
            <rFont val="Tahoma"/>
            <family val="2"/>
          </rPr>
          <t>Totaal moet bij voorkeur 100 zijn.</t>
        </r>
      </text>
    </comment>
    <comment ref="E15" authorId="1" shapeId="0">
      <text>
        <r>
          <rPr>
            <b/>
            <sz val="8"/>
            <color indexed="81"/>
            <rFont val="Tahoma"/>
            <family val="2"/>
          </rPr>
          <t>Berekend, hoger belang weegt zwaarder mee.</t>
        </r>
      </text>
    </comment>
    <comment ref="F15" authorId="1" shapeId="0">
      <text>
        <r>
          <rPr>
            <b/>
            <sz val="8"/>
            <color indexed="81"/>
            <rFont val="Tahoma"/>
            <family val="2"/>
          </rPr>
          <t>Berekend, hoger belang weegt zwaarder mee.</t>
        </r>
      </text>
    </comment>
  </commentList>
</comments>
</file>

<file path=xl/comments3.xml><?xml version="1.0" encoding="utf-8"?>
<comments xmlns="http://schemas.openxmlformats.org/spreadsheetml/2006/main">
  <authors>
    <author>Egbert Bouman</author>
  </authors>
  <commentList>
    <comment ref="A38" authorId="0" shapeId="0">
      <text>
        <r>
          <rPr>
            <b/>
            <sz val="8"/>
            <color indexed="81"/>
            <rFont val="Tahoma"/>
            <family val="2"/>
          </rPr>
          <t>Dit is een comment, zoals op meer plaatsen in deze tool beschikbaar.</t>
        </r>
      </text>
    </comment>
  </commentList>
</comments>
</file>

<file path=xl/sharedStrings.xml><?xml version="1.0" encoding="utf-8"?>
<sst xmlns="http://schemas.openxmlformats.org/spreadsheetml/2006/main" count="213" uniqueCount="194">
  <si>
    <t>Vrijgaveadvies:</t>
  </si>
  <si>
    <t>Status per onderdeel:</t>
  </si>
  <si>
    <t>% gereed</t>
  </si>
  <si>
    <t>Onderdeel</t>
  </si>
  <si>
    <t>nog niet</t>
  </si>
  <si>
    <t>% opgeleverd</t>
  </si>
  <si>
    <t>% getest</t>
  </si>
  <si>
    <t>Nr</t>
  </si>
  <si>
    <t>Belang</t>
  </si>
  <si>
    <t>coderood</t>
  </si>
  <si>
    <t>codeoranje</t>
  </si>
  <si>
    <t>codegroen</t>
  </si>
  <si>
    <t>nee</t>
  </si>
  <si>
    <t>ja</t>
  </si>
  <si>
    <t>Bij dit woord oranje</t>
  </si>
  <si>
    <t>Bij dit woord groen</t>
  </si>
  <si>
    <t>Vrijgave</t>
  </si>
  <si>
    <t>Gegevensblad voor vrijgavekaart</t>
  </si>
  <si>
    <t>getest</t>
  </si>
  <si>
    <t>Naam</t>
  </si>
  <si>
    <t>Overall Status</t>
  </si>
  <si>
    <t>Parameters voor vrijgavekaart</t>
  </si>
  <si>
    <t>hulprij voor balken</t>
  </si>
  <si>
    <t>hulprij kolomnrs datatabel</t>
  </si>
  <si>
    <t>Bij dit woord wordt het stoplicht rood</t>
  </si>
  <si>
    <t>Bij elk ander woord is het stoplicht uit.</t>
  </si>
  <si>
    <t>Systeem X</t>
  </si>
  <si>
    <t>De vrijgavekaart haalt de gegevens van dit blad. Beweeg de cursor over de kolomnamen voor een toelichting.</t>
  </si>
  <si>
    <t>Toelichting</t>
  </si>
  <si>
    <t>Ontwerp, realisatie en beheer</t>
  </si>
  <si>
    <t>Toelichting, instructie en beheerinformatie</t>
  </si>
  <si>
    <t>Openstaande bevindingen</t>
  </si>
  <si>
    <t>Hulpregels voor grafiek "Overall status"</t>
  </si>
  <si>
    <t>Overall</t>
  </si>
  <si>
    <t>(niet zelf invullen)</t>
  </si>
  <si>
    <t>Advies</t>
  </si>
  <si>
    <t>voor test</t>
  </si>
  <si>
    <t>De waarden in de cellen achter de voortgangsbalken (0;1;-1) sturen de conditionele formattering aan. Ze worden niet getoond (custom format ;;;).</t>
  </si>
  <si>
    <t>De hoofd-voortgangsbalk is een grafiek. De andere zijn Excel-technisch anders gerealiseerd, zodat onderdelen toegevoegen/verwijderen makkelijker is.</t>
  </si>
  <si>
    <t>Verplaats of verklein/vergroot de voortgangsbalk-grafiek alleen als tekenobject. Anders gaan de verhoudingen kapot.</t>
  </si>
  <si>
    <t>En voor de ware Excel-technici:</t>
  </si>
  <si>
    <t>De basisversie is bewust simpel gehouden en bevat geen macro's of VB-scripts (want die geven altijd problemen met compatibiliteit en firewalls).</t>
  </si>
  <si>
    <t>Technische uitgangspunten en aandachtspunten</t>
  </si>
  <si>
    <t>In Excel:</t>
  </si>
  <si>
    <t>1. Selecteer het hele cellenbereik waar de kaart staat</t>
  </si>
  <si>
    <t>2. Kopieren: ctrl-C</t>
  </si>
  <si>
    <t xml:space="preserve">In Word: </t>
  </si>
  <si>
    <t>3. figuur plakken: het beste werkt meestal Paste Special - Picture Enhanced Metafile</t>
  </si>
  <si>
    <t>4. Figuur naar smaak instellen (tussen de tekst, achter tekst, over tekst, etc.)</t>
  </si>
  <si>
    <t>Instructie</t>
  </si>
  <si>
    <t>Mogelijke varianten</t>
  </si>
  <si>
    <t>Knippen/plakken in Word e.a.</t>
  </si>
  <si>
    <r>
      <t xml:space="preserve">De onderdeel-gegevens worden opgehaald op basis van het ingevulde nummer op de kaart. Dat nummer </t>
    </r>
    <r>
      <rPr>
        <i/>
        <sz val="10"/>
        <rFont val="Arial"/>
        <family val="2"/>
      </rPr>
      <t>kun</t>
    </r>
    <r>
      <rPr>
        <sz val="10"/>
        <rFont val="Arial"/>
        <family val="2"/>
      </rPr>
      <t xml:space="preserve"> je aanpassen.</t>
    </r>
  </si>
  <si>
    <t>Als 15 onderdelen onvoldoende is kun je er meer maken door bestaande onderdeel-blokken (van 8 smalle rijen elk) te kopieren.</t>
  </si>
  <si>
    <t>Doelgroep zijn opdrachtgever en (business) stakeholders. Die zijn geinteresseerd in het resultaat, niet in de details van het testproces.</t>
  </si>
  <si>
    <t>De kaart geeft daarom globaal de voortgang aan, maar is niet bedoeld voor gedetailleerde resourceplanning en -bewaking.</t>
  </si>
  <si>
    <t>Vul blauwe waarden handmatig in. Desgewenst kan dit ook ook automatisch of uitgebreid met formules.</t>
  </si>
  <si>
    <t>Varianten met macro's/scripts bestaan wel en bieden additionele functionaliteit.</t>
  </si>
  <si>
    <t>© Valori. Ongeautoriseerde aanpassing en/of verspreiding niet toegestaan.</t>
  </si>
  <si>
    <t>De vrijgavekaart laat in 1 oogopslag de resultaten zien van de kwaliteitsevaluatie van een product, bijvoorbeeld uit een systeem- of acceptatietest.</t>
  </si>
  <si>
    <t>Deze kolom wordt niet geprint.</t>
  </si>
  <si>
    <t>Ernstig</t>
  </si>
  <si>
    <t>Storend</t>
  </si>
  <si>
    <t>Cosmet.</t>
  </si>
  <si>
    <t>Showst.</t>
  </si>
  <si>
    <t>Naam product/project:</t>
  </si>
  <si>
    <t>Toelichting bij de actuele status</t>
  </si>
  <si>
    <t>Rood = Nee = Dit onderdeel heeft nog teveel en/of te grote problemen en ons advies is NIET vrijgeven.</t>
  </si>
  <si>
    <t>Uit = ?? = Nog onvoldoende informatie c.q. (test)resultaten om een uitspraak te doen.</t>
  </si>
  <si>
    <t>Getest en OK, nog slechts enkele cosmetische puntjes, niet blokkerend.</t>
  </si>
  <si>
    <t>Teveel showstoppers, met name bevinding #112: eenmaal ingevoerd contact kan niet meer teruggevonden worden.</t>
  </si>
  <si>
    <t>Nog geen oordeel te geven. Testen nog maar net gestart omdat de A omgeving niet beschikbaar was.</t>
  </si>
  <si>
    <t>Ziet er goed uit, nog enkele testen te gaan, maar alle grote risico's zijn getest. Vrijgave mag.</t>
  </si>
  <si>
    <t xml:space="preserve">Test bijna gereed, aantal bevindingen ligt boven overeengekomen vrijgavecriteria. Discussie over definitieve workflow aan business kant loopt nog. </t>
  </si>
  <si>
    <t>Oranje = Nog niet = So far, so good, maar test loopt nog. Advies is NIET of VOORZICHTIG vrijgeven.</t>
  </si>
  <si>
    <t>Status d.d.</t>
  </si>
  <si>
    <t>Beveiliging</t>
  </si>
  <si>
    <t>Sommige bladen zijn beveiligd met een blanco password.</t>
  </si>
  <si>
    <t>Dit is alleen om 'per ongeluk' op de verkeerde plaats aanpassen te voorkomen.</t>
  </si>
  <si>
    <t>Goed</t>
  </si>
  <si>
    <t>Voortgang cf Plan ?:</t>
  </si>
  <si>
    <t>% nog te testen</t>
  </si>
  <si>
    <t>%niet gereed</t>
  </si>
  <si>
    <t>Kwaliteit:</t>
  </si>
  <si>
    <t>Werkdagen te gaan:</t>
  </si>
  <si>
    <t>Smiley verschijnt naast de voortgangsbalk op de kaart.</t>
  </si>
  <si>
    <t xml:space="preserve">
Goed genoeg voor vrijgave?</t>
  </si>
  <si>
    <t>Kwaliteit overall</t>
  </si>
  <si>
    <t>Voortgang overall</t>
  </si>
  <si>
    <r>
      <t>Momenteel een aantal showstoppers, waaronder de slechte kwaliteit van de gemigreerde data. De huidige oplevering zou te grote risico's voor vrijgave opleveren.</t>
    </r>
    <r>
      <rPr>
        <b/>
        <u/>
        <sz val="10"/>
        <color indexed="18"/>
        <rFont val="Arial"/>
        <family val="2"/>
      </rPr>
      <t/>
    </r>
  </si>
  <si>
    <t>Afgezien van Klantbeeld vorderen de testen goed. Wel is nu het wachten op het oplossen van de bevindingen, met name de showstoppers.</t>
  </si>
  <si>
    <t>Per onderdeel</t>
  </si>
  <si>
    <t>2. Vul desgewenst een kwalitatieve toelichting in op blad 'Achterkant'.</t>
  </si>
  <si>
    <t>2. Stoplichten zijn de beste metafoor, maar grote gekleurde symbolen (bv. Smileys) kunnen ook. Kwestie van smaak.</t>
  </si>
  <si>
    <t>Open Bevindingen</t>
  </si>
  <si>
    <t>Voortgang overall (hoger belang telt zwaarder):</t>
  </si>
  <si>
    <r>
      <t xml:space="preserve">1. Stoplichtaansturing automatiseren op basis van belang, percentage gereed en gevonden bevindingen. Nu is dit </t>
    </r>
    <r>
      <rPr>
        <u/>
        <sz val="10"/>
        <rFont val="Arial"/>
        <family val="2"/>
      </rPr>
      <t>bewust</t>
    </r>
    <r>
      <rPr>
        <sz val="10"/>
        <rFont val="Arial"/>
        <family val="2"/>
      </rPr>
      <t xml:space="preserve"> aan de test manager overgelaten.</t>
    </r>
  </si>
  <si>
    <t>Werkdagen getest:</t>
  </si>
  <si>
    <t>Werkdagen getest / nog te gaan:</t>
  </si>
  <si>
    <t>Open bevindingen:</t>
  </si>
  <si>
    <t>4. Print de kaart (voorkant en desgewenst ook de achterkant), bij voorkeur in kleur. En hang aan de (echte of virtuele) muur.</t>
  </si>
  <si>
    <t>5. Of plak 'm in een Word document. Zie de instructie knippen/plakken hieronder.</t>
  </si>
  <si>
    <t>De kaart past bij de Valori bevindingentool SmarTRACK en bij de Valori SmarTEST aanpak, en is beschreven in het gelijknamige boek, H17.3.</t>
  </si>
  <si>
    <t>??</t>
  </si>
  <si>
    <t>Betekenis stoplichtkleuren:</t>
  </si>
  <si>
    <t>Wat is een Vrijgavekaart?</t>
  </si>
  <si>
    <t>In de vorm van een 'kwaliteitsfoto' plus globale voortgangsinformatie. Meer details: vraag de testmanager.</t>
  </si>
  <si>
    <t>Procesvalidatie nog niet gestart. Is laat, maar wel conform afspraken met de Business Change Manager.</t>
  </si>
  <si>
    <r>
      <t xml:space="preserve">% gereed </t>
    </r>
    <r>
      <rPr>
        <sz val="10"/>
        <rFont val="Arial"/>
        <family val="2"/>
      </rPr>
      <t>(gemeten in: zie achterkant)</t>
    </r>
  </si>
  <si>
    <t xml:space="preserve">Groen = Ja = Alle risico's beoordeeld, voldoet (in voldoende mate) aan de acceptatiecriteria. VRIJGAVE IS VERANTWOORD. </t>
  </si>
  <si>
    <t xml:space="preserve">                        © Valori. Ongeautoriseerde aanpassing en/of verspreiding niet toegestaan.</t>
  </si>
  <si>
    <t>1. Selecteer de eerste twee werkbladen met Shift of Ctrl.</t>
  </si>
  <si>
    <t>Dubbelzijdig printen van de kaart (ook afhankelijk van printeropties):</t>
  </si>
  <si>
    <t>2. Print dubbelzijdig en in kleur.</t>
  </si>
  <si>
    <r>
      <t xml:space="preserve">6dec11: </t>
    </r>
    <r>
      <rPr>
        <sz val="10"/>
        <rFont val="Arial"/>
        <family val="2"/>
      </rPr>
      <t>pagina-instellingen beter (kleur, uitlijning, voetregels), werkinstructie voor printen toegevoegd, rij- en kolomnrs default verborgen</t>
    </r>
  </si>
  <si>
    <t>De tool is simpel en generiek inzetbaar. Op maat maken is geen probleem. Is 'beveiligd' tegen onbedoeld beschadigen met een blanco password.</t>
  </si>
  <si>
    <r>
      <t>Gereed voor test</t>
    </r>
    <r>
      <rPr>
        <sz val="10"/>
        <color indexed="18"/>
        <rFont val="Arial"/>
        <family val="2"/>
      </rPr>
      <t xml:space="preserve"> (oranje) = software, data, inregeling en evt interfaces beschikbaar in de (acceptatie) omgeving, geen testblokkerende issues, toegang en andere randvoorwaarden geregeld. </t>
    </r>
    <r>
      <rPr>
        <u/>
        <sz val="10"/>
        <color indexed="18"/>
        <rFont val="Arial"/>
        <family val="2"/>
      </rPr>
      <t>Getest</t>
    </r>
    <r>
      <rPr>
        <sz val="10"/>
        <color indexed="18"/>
        <rFont val="Arial"/>
        <family val="2"/>
      </rPr>
      <t xml:space="preserve"> (blauw) = alle vastgelegde risico's/requirements/acceptatiecriteria afgedekt met de overeengekomen testaanpak (cf. testplan en testscenario's). </t>
    </r>
    <r>
      <rPr>
        <u/>
        <sz val="10"/>
        <color indexed="18"/>
        <rFont val="Arial"/>
        <family val="2"/>
      </rPr>
      <t>Niet gereed voor test</t>
    </r>
    <r>
      <rPr>
        <sz val="10"/>
        <color indexed="18"/>
        <rFont val="Arial"/>
        <family val="2"/>
      </rPr>
      <t xml:space="preserve"> krijgt de kleur wit in de voortgangsbalken.</t>
    </r>
  </si>
  <si>
    <t>Berekend op basis van data hiernaast…</t>
  </si>
  <si>
    <t xml:space="preserve">    ...mag desgewenst overschreven worden.</t>
  </si>
  <si>
    <t>eerste testdag:</t>
  </si>
  <si>
    <t>laatste testdag:</t>
  </si>
  <si>
    <t>Veel problemen, niet vrijgeven! Zie de bevindingenadministratie, bijvoorbeeld showstopper #140: totalen op maandrapport per account kloppen niet.</t>
  </si>
  <si>
    <t>Ziet er goed uit, vrijgave lijkt intussen wel verantwoord maar nog wel openstaande bevindingen bespreken.</t>
  </si>
  <si>
    <r>
      <t xml:space="preserve">23dec11: </t>
    </r>
    <r>
      <rPr>
        <sz val="10"/>
        <rFont val="Arial"/>
        <family val="2"/>
      </rPr>
      <t>dagen te gaan automatisch berekend op blad data. Kleine verbeteringen in toelichting EN in voorbeeldvulling op blad Achterkant.</t>
    </r>
  </si>
  <si>
    <r>
      <rPr>
        <i/>
        <sz val="10"/>
        <rFont val="Arial"/>
        <family val="2"/>
      </rPr>
      <t xml:space="preserve">2jul12: </t>
    </r>
    <r>
      <rPr>
        <sz val="10"/>
        <rFont val="Arial"/>
        <family val="2"/>
      </rPr>
      <t>onbedoelde limitering van max 100 op bevindingenaantallen op blad Data verwijderd</t>
    </r>
  </si>
  <si>
    <t>Meer/minder onderdelen zichtbaar maken</t>
  </si>
  <si>
    <r>
      <t xml:space="preserve">1. Vul </t>
    </r>
    <r>
      <rPr>
        <i/>
        <sz val="10"/>
        <rFont val="Arial"/>
        <family val="2"/>
      </rPr>
      <t>alle</t>
    </r>
    <r>
      <rPr>
        <sz val="10"/>
        <rFont val="Arial"/>
        <family val="2"/>
      </rPr>
      <t xml:space="preserve"> gegevens in op blad Data. Dus op Vrijgavekaart zelf (Voorkant) niets invullen.</t>
    </r>
  </si>
  <si>
    <t>3. Pas desgewenst ook de definities van kleuren en voortgang op blad 'Achterkant' aan aan de klantsituatie.</t>
  </si>
  <si>
    <t>Aanvullende instructies en toelichting staan in tekstblokken en in comments: beweeg de cursor boven de comment-indicators (rode driehoekjes).</t>
  </si>
  <si>
    <t>3. Maak kolomkoppen zichtbaar.</t>
  </si>
  <si>
    <t>4. Maak naar behoefte de rijen van de onderdelen die je nodig hebt zichtbaar.</t>
  </si>
  <si>
    <t xml:space="preserve">Standaard zijn 15 onderdelen opgenomen, waarvan er op de voorkant 10 worden getoond en 5 zijn verborgen. </t>
  </si>
  <si>
    <t>1. Hef de beveiliging van het werkblad tijdelijk op.</t>
  </si>
  <si>
    <t>Meer of minder onderdelen kunnen als volgt getoond worden op tabblad Voorkant:</t>
  </si>
  <si>
    <t>2. Kies een zoomfactor van 200%.</t>
  </si>
  <si>
    <t>5. Maak de zoomfactor weer 100%, maak koppen weer onzichtbaar en zet de beveiliging er weer op (blanco password, zie hieronder).</t>
  </si>
  <si>
    <t>Dag van de momentopname. Default vandaag, overschrijven mag.</t>
  </si>
  <si>
    <t>Verder beschikt Valori over een veelheid aan varianten om allerlei situaties te adresseren, zoals hoofd- en subprojecten.</t>
  </si>
  <si>
    <r>
      <rPr>
        <i/>
        <sz val="10"/>
        <rFont val="Arial"/>
        <family val="2"/>
      </rPr>
      <t>1aug11</t>
    </r>
    <r>
      <rPr>
        <sz val="10"/>
        <rFont val="Arial"/>
        <family val="2"/>
      </rPr>
      <t>: controle op '%getest' niet groter dan '% gereed voor test' (anders gaan balken in de fout en bovendien kan het niet).</t>
    </r>
  </si>
  <si>
    <t>Meer dan 15 onderdelen is sterk af te raden, dan frustreer je het hele idee van een compacte rapportage. Pak onderdelen samen tot grotere brokken.</t>
  </si>
  <si>
    <t>Wijzigingshistorie (deels in verborgen regels, maak desgewenst zichtbaar):</t>
  </si>
  <si>
    <t>Goed (geen knelpunten), matig (de rek is eruit, knelpunten) of slecht (maatregelen nodig)</t>
  </si>
  <si>
    <t>Egbert Bouman, Valori, 2004-2012. Laatste wijziging: aug12</t>
  </si>
  <si>
    <r>
      <rPr>
        <i/>
        <sz val="10"/>
        <rFont val="Arial"/>
        <family val="2"/>
      </rPr>
      <t xml:space="preserve">2aug12: </t>
    </r>
    <r>
      <rPr>
        <sz val="10"/>
        <rFont val="Arial"/>
        <family val="2"/>
      </rPr>
      <t>instructie tonen/verbergen extra onderdelen verbeterd. Outline functie (met ctrl-8) niet meer gebruikt hiervoor.</t>
    </r>
  </si>
  <si>
    <t>Overig</t>
  </si>
  <si>
    <t>Stoplichtbesturing</t>
  </si>
  <si>
    <t>ODBC koppeling</t>
  </si>
  <si>
    <t>smi_actief</t>
  </si>
  <si>
    <t>Ondersteunde platformen:</t>
  </si>
  <si>
    <t>- Microsoft Windows 32-bit met Microsoft Office 97 t/m 2013</t>
  </si>
  <si>
    <t>- Microsoft Windows 64-bit met Microsoft Office 97 /tm 2013 (32-bit en 64-bit)</t>
  </si>
  <si>
    <t>De Mac wordt niet ondersteund. Op een Mac zal de koppeling automatisch gedeactiveerd worden indien deze aan staat.</t>
  </si>
  <si>
    <t xml:space="preserve">De ODBC koppeling met SmarTRACK voor het automatisch ophalen van bevindingenaantallen is voorbereid. </t>
  </si>
  <si>
    <r>
      <rPr>
        <i/>
        <sz val="10"/>
        <rFont val="Arial"/>
        <family val="2"/>
      </rPr>
      <t xml:space="preserve">25mar14: </t>
    </r>
    <r>
      <rPr>
        <sz val="10"/>
        <rFont val="Arial"/>
        <family val="2"/>
      </rPr>
      <t>macroversie gemaakt met ODBC koppeling naar SmarTRACK database voor real-time ophalen bevindingentellingen. Zie toelichting hier onder.</t>
    </r>
  </si>
  <si>
    <t>Of haal bevindingentellingen automatisch en real-time op. Zie kopje SmarTRACK ODBC koppeling hieronder.</t>
  </si>
  <si>
    <t>Deze kan ingeschakeld worden op het (mogelijk verborgen) tabblad 'Parameters', waarop ook een instructie is te vinden.</t>
  </si>
  <si>
    <t>U vindt de (gratis) laatste versies hier: https://dev.mysql.com/downloads/connector/odbc/</t>
  </si>
  <si>
    <t>Toelichting / Instructie bij deze setting</t>
  </si>
  <si>
    <t>A. Eenmalig configureren van de SmarTRACK verbinding:</t>
  </si>
  <si>
    <t>B. Bijwerken van de vrijgavekaart met de actuele status van de bevindingen in SmarTRACK:</t>
  </si>
  <si>
    <t>1. Gebruik menu Invoegtoepassingen -&gt; SmarTRACK -&gt; Bijwerken bevindingen</t>
  </si>
  <si>
    <r>
      <t xml:space="preserve">    </t>
    </r>
    <r>
      <rPr>
        <b/>
        <i/>
        <sz val="10"/>
        <rFont val="Arial"/>
        <family val="2"/>
      </rPr>
      <t xml:space="preserve"> of</t>
    </r>
  </si>
  <si>
    <t>2. Klik op het 'Voortgang overall' balkje op de voorkant van de vrijgavekaart</t>
  </si>
  <si>
    <t>SmarTRACK ODBC koppeling</t>
  </si>
  <si>
    <t>Gebruikersfuncties</t>
  </si>
  <si>
    <t>Beheerfuncties (Mantis)</t>
  </si>
  <si>
    <t>Beheerschil (niet Mantis)</t>
  </si>
  <si>
    <t>Emailfuncties</t>
  </si>
  <si>
    <t>GUI en Lay-out</t>
  </si>
  <si>
    <t>Rapporten Exports Grafieken</t>
  </si>
  <si>
    <t>Beheerproces en Documenten</t>
  </si>
  <si>
    <t>Configuratie, Defaults, Taaltabellen</t>
  </si>
  <si>
    <t>Conversie en Data</t>
  </si>
  <si>
    <r>
      <rPr>
        <i/>
        <sz val="10"/>
        <rFont val="Arial"/>
        <family val="2"/>
      </rPr>
      <t xml:space="preserve">11jul14: </t>
    </r>
    <r>
      <rPr>
        <sz val="10"/>
        <rFont val="Arial"/>
        <family val="2"/>
      </rPr>
      <t>enkele ODBC zaken rechtgetrokken (Egbert). Hij doet het nu helemaal, behalve onduidelijke mismatch melding.</t>
    </r>
  </si>
  <si>
    <t>1. Vraag SmarTRACK beheer (smartrack@valori.nl) om een speciaal ODBC account met eigen username en password. Dit is geen regulier SmarTRACK account.</t>
  </si>
  <si>
    <t>2. Configureer de database instellingen met het configuratiescherm via het Excel menu 'Invoegtoepassingen -&gt; SmarTRACK -&gt; Configureren verbinding'</t>
  </si>
  <si>
    <t xml:space="preserve">NB: Hiervoor is het noodzakelijk dat u een MySQL ODBC driver hebt geinstalleerd op uw systeem. </t>
  </si>
  <si>
    <t>Soms is die al aanwezig, maar als dat niet het geval is dan dient u die alsnog te installeren.</t>
  </si>
  <si>
    <r>
      <t xml:space="preserve">11mar15: </t>
    </r>
    <r>
      <rPr>
        <sz val="10"/>
        <rFont val="Arial"/>
        <family val="2"/>
      </rPr>
      <t>werkinstructie verbeterd</t>
    </r>
  </si>
  <si>
    <r>
      <t xml:space="preserve">3. Selecteer een of meer projecten: Invoegtoepassingen -&gt; SmarTRACK -&gt; Selecteren project(en). </t>
    </r>
    <r>
      <rPr>
        <i/>
        <sz val="10"/>
        <rFont val="Arial"/>
        <family val="2"/>
      </rPr>
      <t>Hij haalt nu de SmarTRACK onderdelen van geselecteerde projecten op.</t>
    </r>
  </si>
  <si>
    <t>4. Op blad SmarTRACK_MySQL: Zorg dat de SmarTRACK Onderdelen correct gemapt zijn op de Vrijgavekaart Onderdelen.</t>
  </si>
  <si>
    <t>Optionele ODBC koppeling naar SmarTRACK. Zie onderstaande instructie als u hiervan gebruik wilt maken.</t>
  </si>
  <si>
    <t>Deze setting geeft aan of de koppeling actief is (ja of nee).</t>
  </si>
  <si>
    <r>
      <t xml:space="preserve">13mar15: </t>
    </r>
    <r>
      <rPr>
        <sz val="10"/>
        <rFont val="Arial"/>
        <family val="2"/>
      </rPr>
      <t>werkinstructie verder verbeterd en structuur laatste tabblad helderder gemaakt.</t>
    </r>
  </si>
  <si>
    <t xml:space="preserve">
&lt;- Klik op de voortgangsbalk voor ophalen bevindingen uit SmarTRACK</t>
  </si>
  <si>
    <r>
      <t xml:space="preserve">8apr15: </t>
    </r>
    <r>
      <rPr>
        <sz val="10"/>
        <rFont val="Arial"/>
        <family val="2"/>
      </rPr>
      <t>Datum aangepast en nog wat kleinigheden</t>
    </r>
  </si>
  <si>
    <t>Nieuwe regels hierboven invoegen</t>
  </si>
  <si>
    <t>Bij niet gebruiken koppeling: sla deze versie op zonder macro's, dan is alle code voor de koppeling verwijderd.</t>
  </si>
  <si>
    <t>Hoe is voortgang gemeten?</t>
  </si>
  <si>
    <t xml:space="preserve"> </t>
  </si>
  <si>
    <r>
      <t xml:space="preserve">11apr16: </t>
    </r>
    <r>
      <rPr>
        <sz val="10"/>
        <rFont val="Arial"/>
        <family val="2"/>
      </rPr>
      <t>Weergaveprobleem legenda (getest, gereed voor test) gefixt. Font onderdelen groter.</t>
    </r>
  </si>
  <si>
    <t>nog geen</t>
  </si>
  <si>
    <r>
      <t xml:space="preserve">17sep16: </t>
    </r>
    <r>
      <rPr>
        <sz val="10"/>
        <rFont val="Arial"/>
        <family val="2"/>
      </rPr>
      <t xml:space="preserve">Foute koppeling met een klantversie verwijderd. Known error op MySQL blad beschreven. </t>
    </r>
  </si>
  <si>
    <r>
      <t xml:space="preserve">21sep16: </t>
    </r>
    <r>
      <rPr>
        <sz val="10"/>
        <rFont val="Arial"/>
        <family val="2"/>
      </rPr>
      <t>Standaard 15 regels. Mapping verbeterd. 1 op meer mapping niet mogelijk (blijft een wens). Betere toelichting op blad SmarTRACK_MySQL.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</si>
</sst>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d/mm/yy;@"/>
    <numFmt numFmtId="166" formatCode="dd/mm/yy;@"/>
  </numFmts>
  <fonts count="72" x14ac:knownFonts="1">
    <font>
      <sz val="10"/>
      <name val="Arial"/>
    </font>
    <font>
      <sz val="10"/>
      <name val="Arial"/>
      <family val="2"/>
    </font>
    <font>
      <sz val="12"/>
      <color indexed="10"/>
      <name val="Wingdings"/>
      <charset val="2"/>
    </font>
    <font>
      <sz val="12"/>
      <color indexed="52"/>
      <name val="Wingdings"/>
      <charset val="2"/>
    </font>
    <font>
      <sz val="12"/>
      <color indexed="11"/>
      <name val="Wingdings"/>
      <charset val="2"/>
    </font>
    <font>
      <b/>
      <sz val="10"/>
      <name val="Arial"/>
      <family val="2"/>
    </font>
    <font>
      <sz val="20"/>
      <name val="Arial"/>
      <family val="2"/>
    </font>
    <font>
      <b/>
      <sz val="18"/>
      <name val="Arial"/>
      <family val="2"/>
    </font>
    <font>
      <sz val="10"/>
      <name val="Arial"/>
      <family val="2"/>
    </font>
    <font>
      <b/>
      <sz val="36"/>
      <name val="Arial"/>
      <family val="2"/>
    </font>
    <font>
      <i/>
      <sz val="10"/>
      <name val="Arial"/>
      <family val="2"/>
    </font>
    <font>
      <b/>
      <sz val="11"/>
      <name val="Arial"/>
      <family val="2"/>
    </font>
    <font>
      <sz val="8"/>
      <name val="Arial"/>
      <family val="2"/>
    </font>
    <font>
      <b/>
      <sz val="8"/>
      <name val="Arial"/>
      <family val="2"/>
    </font>
    <font>
      <sz val="36"/>
      <color indexed="11"/>
      <name val="Wingdings"/>
      <charset val="2"/>
    </font>
    <font>
      <b/>
      <sz val="11"/>
      <color indexed="10"/>
      <name val="Arial"/>
      <family val="2"/>
    </font>
    <font>
      <b/>
      <sz val="9"/>
      <color indexed="10"/>
      <name val="Arial"/>
      <family val="2"/>
    </font>
    <font>
      <sz val="10"/>
      <color indexed="12"/>
      <name val="Arial"/>
      <family val="2"/>
    </font>
    <font>
      <i/>
      <sz val="10"/>
      <color indexed="12"/>
      <name val="Arial"/>
      <family val="2"/>
    </font>
    <font>
      <sz val="8"/>
      <name val="Arial"/>
      <family val="2"/>
    </font>
    <font>
      <b/>
      <sz val="18"/>
      <name val="Arial"/>
      <family val="2"/>
    </font>
    <font>
      <sz val="10"/>
      <name val="Arial"/>
      <family val="2"/>
    </font>
    <font>
      <b/>
      <sz val="22"/>
      <name val="Arial"/>
      <family val="2"/>
    </font>
    <font>
      <b/>
      <sz val="16"/>
      <name val="Arial"/>
      <family val="2"/>
    </font>
    <font>
      <sz val="12"/>
      <name val="Arial"/>
      <family val="2"/>
    </font>
    <font>
      <b/>
      <sz val="12"/>
      <name val="Arial"/>
      <family val="2"/>
    </font>
    <font>
      <sz val="8"/>
      <color indexed="81"/>
      <name val="Tahoma"/>
      <family val="2"/>
    </font>
    <font>
      <sz val="6"/>
      <name val="Arial"/>
      <family val="2"/>
    </font>
    <font>
      <b/>
      <sz val="12"/>
      <name val="Arial"/>
      <family val="2"/>
    </font>
    <font>
      <b/>
      <sz val="36"/>
      <name val="Wingdings"/>
      <charset val="2"/>
    </font>
    <font>
      <sz val="72"/>
      <color indexed="10"/>
      <name val="Wingdings"/>
      <charset val="2"/>
    </font>
    <font>
      <sz val="72"/>
      <color indexed="11"/>
      <name val="Wingdings"/>
      <charset val="2"/>
    </font>
    <font>
      <b/>
      <sz val="12"/>
      <color indexed="12"/>
      <name val="Arial"/>
      <family val="2"/>
    </font>
    <font>
      <sz val="14"/>
      <name val="Arial"/>
      <family val="2"/>
    </font>
    <font>
      <sz val="10"/>
      <color indexed="9"/>
      <name val="Arial"/>
      <family val="2"/>
    </font>
    <font>
      <sz val="10"/>
      <name val="Arial"/>
      <family val="2"/>
    </font>
    <font>
      <sz val="9"/>
      <name val="Arial"/>
      <family val="2"/>
    </font>
    <font>
      <sz val="9"/>
      <name val="Arial"/>
      <family val="2"/>
    </font>
    <font>
      <sz val="10"/>
      <color indexed="12"/>
      <name val="Arial"/>
      <family val="2"/>
    </font>
    <font>
      <b/>
      <sz val="18"/>
      <color indexed="16"/>
      <name val="Arial"/>
      <family val="2"/>
    </font>
    <font>
      <u/>
      <sz val="8"/>
      <color indexed="81"/>
      <name val="Tahoma"/>
      <family val="2"/>
    </font>
    <font>
      <sz val="14"/>
      <name val="Arial"/>
      <family val="2"/>
    </font>
    <font>
      <sz val="10"/>
      <color indexed="53"/>
      <name val="Arial"/>
      <family val="2"/>
    </font>
    <font>
      <b/>
      <sz val="22"/>
      <color indexed="51"/>
      <name val="Arial"/>
      <family val="2"/>
    </font>
    <font>
      <b/>
      <sz val="10"/>
      <color indexed="51"/>
      <name val="Arial"/>
      <family val="2"/>
    </font>
    <font>
      <sz val="10"/>
      <color indexed="51"/>
      <name val="Arial"/>
      <family val="2"/>
    </font>
    <font>
      <b/>
      <sz val="12"/>
      <color indexed="51"/>
      <name val="Arial"/>
      <family val="2"/>
    </font>
    <font>
      <b/>
      <sz val="20"/>
      <name val="Arial"/>
      <family val="2"/>
    </font>
    <font>
      <i/>
      <sz val="10"/>
      <name val="Arial"/>
      <family val="2"/>
    </font>
    <font>
      <sz val="10"/>
      <name val="Arial"/>
      <family val="2"/>
    </font>
    <font>
      <b/>
      <sz val="10"/>
      <color indexed="18"/>
      <name val="Arial"/>
      <family val="2"/>
    </font>
    <font>
      <sz val="10"/>
      <color indexed="18"/>
      <name val="Arial"/>
      <family val="2"/>
    </font>
    <font>
      <b/>
      <sz val="14"/>
      <name val="Arial"/>
      <family val="2"/>
    </font>
    <font>
      <b/>
      <sz val="14"/>
      <color indexed="51"/>
      <name val="Arial"/>
      <family val="2"/>
    </font>
    <font>
      <b/>
      <sz val="72"/>
      <name val="Wingdings"/>
      <charset val="2"/>
    </font>
    <font>
      <b/>
      <sz val="24"/>
      <name val="Arial"/>
      <family val="2"/>
    </font>
    <font>
      <i/>
      <sz val="8"/>
      <name val="Arial"/>
      <family val="2"/>
    </font>
    <font>
      <b/>
      <sz val="16"/>
      <name val="Wingdings"/>
      <charset val="2"/>
    </font>
    <font>
      <b/>
      <u/>
      <sz val="10"/>
      <color indexed="18"/>
      <name val="Arial"/>
      <family val="2"/>
    </font>
    <font>
      <b/>
      <sz val="8"/>
      <color indexed="81"/>
      <name val="Tahoma"/>
      <family val="2"/>
    </font>
    <font>
      <sz val="10"/>
      <color indexed="18"/>
      <name val="Arial"/>
      <family val="2"/>
    </font>
    <font>
      <u/>
      <sz val="10"/>
      <name val="Arial"/>
      <family val="2"/>
    </font>
    <font>
      <i/>
      <sz val="11"/>
      <color indexed="18"/>
      <name val="Arial"/>
      <family val="2"/>
    </font>
    <font>
      <b/>
      <i/>
      <sz val="10"/>
      <color indexed="18"/>
      <name val="Arial"/>
      <family val="2"/>
    </font>
    <font>
      <i/>
      <sz val="10"/>
      <color indexed="18"/>
      <name val="Arial"/>
      <family val="2"/>
    </font>
    <font>
      <u/>
      <sz val="10"/>
      <color indexed="18"/>
      <name val="Arial"/>
      <family val="2"/>
    </font>
    <font>
      <sz val="72"/>
      <color indexed="13"/>
      <name val="Wingdings"/>
      <charset val="2"/>
    </font>
    <font>
      <sz val="8"/>
      <color indexed="12"/>
      <name val="Arial"/>
      <family val="2"/>
    </font>
    <font>
      <b/>
      <u/>
      <sz val="10"/>
      <name val="Arial"/>
      <family val="2"/>
    </font>
    <font>
      <b/>
      <i/>
      <sz val="10"/>
      <name val="Arial"/>
      <family val="2"/>
    </font>
    <font>
      <sz val="14"/>
      <color rgb="FFFF0000"/>
      <name val="Arial"/>
      <family val="2"/>
    </font>
    <font>
      <b/>
      <sz val="9"/>
      <color indexed="81"/>
      <name val="Tahoma"/>
      <charset val="1"/>
    </font>
  </fonts>
  <fills count="8">
    <fill>
      <patternFill patternType="none"/>
    </fill>
    <fill>
      <patternFill patternType="gray125"/>
    </fill>
    <fill>
      <patternFill patternType="solid">
        <fgColor indexed="41"/>
        <bgColor indexed="64"/>
      </patternFill>
    </fill>
    <fill>
      <patternFill patternType="solid">
        <fgColor indexed="18"/>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18"/>
      </left>
      <right style="hair">
        <color indexed="18"/>
      </right>
      <top style="hair">
        <color indexed="18"/>
      </top>
      <bottom style="hair">
        <color indexed="18"/>
      </bottom>
      <diagonal/>
    </border>
    <border>
      <left style="medium">
        <color indexed="18"/>
      </left>
      <right style="hair">
        <color indexed="18"/>
      </right>
      <top style="hair">
        <color indexed="18"/>
      </top>
      <bottom style="medium">
        <color indexed="18"/>
      </bottom>
      <diagonal/>
    </border>
    <border>
      <left style="hair">
        <color indexed="18"/>
      </left>
      <right style="hair">
        <color indexed="18"/>
      </right>
      <top style="hair">
        <color indexed="18"/>
      </top>
      <bottom style="hair">
        <color indexed="18"/>
      </bottom>
      <diagonal/>
    </border>
    <border>
      <left style="hair">
        <color indexed="18"/>
      </left>
      <right style="medium">
        <color indexed="18"/>
      </right>
      <top style="hair">
        <color indexed="18"/>
      </top>
      <bottom style="hair">
        <color indexed="18"/>
      </bottom>
      <diagonal/>
    </border>
    <border>
      <left style="hair">
        <color indexed="18"/>
      </left>
      <right style="hair">
        <color indexed="18"/>
      </right>
      <top style="medium">
        <color indexed="18"/>
      </top>
      <bottom style="hair">
        <color indexed="18"/>
      </bottom>
      <diagonal/>
    </border>
    <border>
      <left style="hair">
        <color indexed="18"/>
      </left>
      <right style="medium">
        <color indexed="18"/>
      </right>
      <top style="medium">
        <color indexed="18"/>
      </top>
      <bottom style="hair">
        <color indexed="18"/>
      </bottom>
      <diagonal/>
    </border>
    <border>
      <left style="medium">
        <color indexed="18"/>
      </left>
      <right/>
      <top style="medium">
        <color indexed="18"/>
      </top>
      <bottom style="hair">
        <color indexed="18"/>
      </bottom>
      <diagonal/>
    </border>
    <border>
      <left/>
      <right style="hair">
        <color indexed="18"/>
      </right>
      <top style="medium">
        <color indexed="18"/>
      </top>
      <bottom style="hair">
        <color indexed="18"/>
      </bottom>
      <diagonal/>
    </border>
    <border>
      <left/>
      <right/>
      <top style="medium">
        <color indexed="18"/>
      </top>
      <bottom/>
      <diagonal/>
    </border>
    <border>
      <left style="hair">
        <color indexed="18"/>
      </left>
      <right style="hair">
        <color indexed="18"/>
      </right>
      <top style="hair">
        <color indexed="18"/>
      </top>
      <bottom style="medium">
        <color indexed="18"/>
      </bottom>
      <diagonal/>
    </border>
    <border>
      <left style="hair">
        <color indexed="18"/>
      </left>
      <right style="medium">
        <color indexed="18"/>
      </right>
      <top style="hair">
        <color indexed="18"/>
      </top>
      <bottom style="medium">
        <color indexed="18"/>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18"/>
      </left>
      <right style="hair">
        <color indexed="18"/>
      </right>
      <top style="hair">
        <color indexed="18"/>
      </top>
      <bottom style="thick">
        <color indexed="18"/>
      </bottom>
      <diagonal/>
    </border>
    <border>
      <left style="hair">
        <color indexed="18"/>
      </left>
      <right style="medium">
        <color indexed="18"/>
      </right>
      <top style="hair">
        <color indexed="18"/>
      </top>
      <bottom style="thick">
        <color indexed="18"/>
      </bottom>
      <diagonal/>
    </border>
    <border>
      <left style="medium">
        <color indexed="18"/>
      </left>
      <right style="hair">
        <color indexed="18"/>
      </right>
      <top/>
      <bottom style="hair">
        <color indexed="18"/>
      </bottom>
      <diagonal/>
    </border>
    <border>
      <left style="hair">
        <color indexed="18"/>
      </left>
      <right style="hair">
        <color indexed="18"/>
      </right>
      <top/>
      <bottom style="hair">
        <color indexed="18"/>
      </bottom>
      <diagonal/>
    </border>
    <border>
      <left style="hair">
        <color indexed="18"/>
      </left>
      <right style="medium">
        <color indexed="18"/>
      </right>
      <top/>
      <bottom style="hair">
        <color indexed="18"/>
      </bottom>
      <diagonal/>
    </border>
    <border>
      <left style="hair">
        <color indexed="18"/>
      </left>
      <right style="hair">
        <color indexed="18"/>
      </right>
      <top style="hair">
        <color indexed="18"/>
      </top>
      <bottom style="thick">
        <color indexed="18"/>
      </bottom>
      <diagonal/>
    </border>
    <border>
      <left/>
      <right/>
      <top style="thin">
        <color indexed="64"/>
      </top>
      <bottom style="thin">
        <color indexed="64"/>
      </bottom>
      <diagonal/>
    </border>
    <border>
      <left style="medium">
        <color indexed="18"/>
      </left>
      <right style="hair">
        <color indexed="18"/>
      </right>
      <top style="medium">
        <color indexed="18"/>
      </top>
      <bottom style="hair">
        <color indexed="18"/>
      </bottom>
      <diagonal/>
    </border>
  </borders>
  <cellStyleXfs count="2">
    <xf numFmtId="0" fontId="0" fillId="0" borderId="0"/>
    <xf numFmtId="9" fontId="1" fillId="0" borderId="0" applyFont="0" applyFill="0" applyBorder="0" applyAlignment="0" applyProtection="0"/>
  </cellStyleXfs>
  <cellXfs count="268">
    <xf numFmtId="0" fontId="0" fillId="0" borderId="0" xfId="0"/>
    <xf numFmtId="0" fontId="0" fillId="0" borderId="0" xfId="0" applyAlignment="1">
      <alignment horizontal="center"/>
    </xf>
    <xf numFmtId="0" fontId="0" fillId="0" borderId="0" xfId="0" applyAlignment="1">
      <alignment vertical="center"/>
    </xf>
    <xf numFmtId="0" fontId="5" fillId="0" borderId="0" xfId="0" applyFont="1"/>
    <xf numFmtId="0" fontId="6" fillId="0" borderId="0" xfId="0" applyFont="1" applyAlignment="1">
      <alignment horizontal="left"/>
    </xf>
    <xf numFmtId="0" fontId="7" fillId="0" borderId="0" xfId="0" applyFont="1" applyAlignment="1">
      <alignment horizontal="center"/>
    </xf>
    <xf numFmtId="0" fontId="0" fillId="0" borderId="0" xfId="0" applyAlignment="1">
      <alignment horizontal="center" vertical="center"/>
    </xf>
    <xf numFmtId="0" fontId="9" fillId="0" borderId="0" xfId="0" applyFont="1" applyAlignment="1">
      <alignment horizontal="center"/>
    </xf>
    <xf numFmtId="0" fontId="0" fillId="0" borderId="0" xfId="0" applyAlignment="1"/>
    <xf numFmtId="0" fontId="0" fillId="0" borderId="0" xfId="0" applyBorder="1"/>
    <xf numFmtId="0" fontId="5" fillId="0" borderId="0" xfId="0" applyFont="1" applyAlignment="1">
      <alignment horizontal="center"/>
    </xf>
    <xf numFmtId="0" fontId="0" fillId="2" borderId="1" xfId="0" applyFill="1" applyBorder="1" applyAlignment="1">
      <alignment horizontal="center"/>
    </xf>
    <xf numFmtId="0" fontId="0" fillId="2" borderId="1" xfId="0" applyFill="1" applyBorder="1"/>
    <xf numFmtId="0" fontId="0" fillId="2" borderId="2" xfId="0" applyFill="1" applyBorder="1"/>
    <xf numFmtId="0" fontId="0" fillId="2" borderId="0" xfId="0" applyFill="1" applyBorder="1" applyAlignment="1">
      <alignment horizontal="left" vertical="top" wrapText="1"/>
    </xf>
    <xf numFmtId="0" fontId="0" fillId="2" borderId="3" xfId="0" applyFill="1" applyBorder="1" applyAlignment="1">
      <alignment vertical="center"/>
    </xf>
    <xf numFmtId="0" fontId="0" fillId="2" borderId="4" xfId="0" applyFill="1" applyBorder="1" applyAlignment="1">
      <alignment horizontal="center"/>
    </xf>
    <xf numFmtId="0" fontId="0" fillId="2" borderId="5" xfId="0" applyFill="1" applyBorder="1" applyAlignment="1">
      <alignment horizontal="center"/>
    </xf>
    <xf numFmtId="0" fontId="13" fillId="0" borderId="0" xfId="0" applyFont="1" applyAlignment="1"/>
    <xf numFmtId="0" fontId="13" fillId="2" borderId="1" xfId="0" applyFont="1" applyFill="1" applyBorder="1"/>
    <xf numFmtId="0" fontId="13" fillId="2" borderId="4" xfId="0" applyFont="1" applyFill="1" applyBorder="1" applyAlignment="1">
      <alignment horizont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xf>
    <xf numFmtId="0" fontId="16" fillId="2" borderId="4" xfId="0" applyFont="1" applyFill="1" applyBorder="1" applyAlignment="1">
      <alignment horizontal="center"/>
    </xf>
    <xf numFmtId="0" fontId="17" fillId="0" borderId="0" xfId="0" applyFont="1"/>
    <xf numFmtId="0" fontId="17" fillId="0" borderId="0" xfId="0" applyFont="1" applyAlignment="1"/>
    <xf numFmtId="0" fontId="0" fillId="0" borderId="0" xfId="0" applyAlignment="1">
      <alignment vertical="top" wrapText="1"/>
    </xf>
    <xf numFmtId="0" fontId="0" fillId="0" borderId="0" xfId="0" applyAlignment="1">
      <alignment vertical="top"/>
    </xf>
    <xf numFmtId="0" fontId="15" fillId="0" borderId="0" xfId="0" applyFont="1" applyFill="1" applyBorder="1" applyAlignment="1">
      <alignment horizontal="center" vertical="center" wrapText="1"/>
    </xf>
    <xf numFmtId="0" fontId="5" fillId="2" borderId="6" xfId="0" applyFont="1" applyFill="1" applyBorder="1"/>
    <xf numFmtId="0" fontId="8" fillId="2" borderId="7" xfId="0" applyFont="1" applyFill="1" applyBorder="1"/>
    <xf numFmtId="0" fontId="8" fillId="2" borderId="8" xfId="0" applyFont="1" applyFill="1" applyBorder="1" applyAlignment="1">
      <alignment horizontal="center"/>
    </xf>
    <xf numFmtId="0" fontId="5" fillId="2" borderId="1" xfId="0" applyFont="1" applyFill="1" applyBorder="1"/>
    <xf numFmtId="0" fontId="5" fillId="2" borderId="4" xfId="0" applyFont="1" applyFill="1" applyBorder="1" applyAlignment="1">
      <alignment horizontal="left"/>
    </xf>
    <xf numFmtId="0" fontId="14" fillId="0" borderId="0" xfId="0" applyFont="1" applyFill="1" applyBorder="1" applyAlignment="1">
      <alignment horizontal="center" vertical="center"/>
    </xf>
    <xf numFmtId="0" fontId="0" fillId="0" borderId="0" xfId="0" applyFill="1" applyAlignment="1">
      <alignment horizontal="center"/>
    </xf>
    <xf numFmtId="0" fontId="21" fillId="0" borderId="0" xfId="0" applyFont="1" applyAlignment="1">
      <alignment horizontal="center"/>
    </xf>
    <xf numFmtId="0" fontId="21" fillId="0" borderId="0" xfId="0" applyFont="1"/>
    <xf numFmtId="0" fontId="0" fillId="0" borderId="0" xfId="0" applyFill="1" applyBorder="1" applyAlignment="1">
      <alignment horizontal="left" vertical="center" wrapText="1"/>
    </xf>
    <xf numFmtId="0" fontId="1" fillId="0" borderId="0" xfId="0" applyFont="1" applyAlignment="1">
      <alignment horizontal="center" vertical="center"/>
    </xf>
    <xf numFmtId="0" fontId="13" fillId="0" borderId="0" xfId="0" applyFont="1" applyAlignment="1">
      <alignment vertical="center"/>
    </xf>
    <xf numFmtId="0" fontId="21" fillId="0" borderId="0" xfId="0" applyFont="1" applyAlignment="1">
      <alignment horizontal="center" vertical="center"/>
    </xf>
    <xf numFmtId="0" fontId="18" fillId="0" borderId="0" xfId="0" applyFont="1" applyAlignment="1">
      <alignment vertical="center"/>
    </xf>
    <xf numFmtId="0" fontId="0" fillId="0" borderId="0" xfId="0" applyAlignment="1">
      <alignment horizontal="center" vertical="top"/>
    </xf>
    <xf numFmtId="0" fontId="11" fillId="0" borderId="0" xfId="0" applyFont="1" applyFill="1" applyBorder="1" applyAlignment="1">
      <alignment horizontal="left" vertical="top"/>
    </xf>
    <xf numFmtId="0" fontId="13" fillId="0" borderId="0" xfId="0" applyFont="1" applyAlignment="1">
      <alignment vertical="top"/>
    </xf>
    <xf numFmtId="0" fontId="17" fillId="0" borderId="0" xfId="0" applyFont="1" applyAlignment="1">
      <alignment vertical="top"/>
    </xf>
    <xf numFmtId="0" fontId="5" fillId="0" borderId="0" xfId="0" applyFont="1" applyAlignment="1">
      <alignment horizontal="left"/>
    </xf>
    <xf numFmtId="0" fontId="0" fillId="0" borderId="0" xfId="0" applyBorder="1" applyAlignment="1">
      <alignment vertical="center"/>
    </xf>
    <xf numFmtId="1" fontId="5" fillId="2" borderId="9" xfId="0" applyNumberFormat="1" applyFont="1" applyFill="1" applyBorder="1" applyAlignment="1">
      <alignment horizontal="center"/>
    </xf>
    <xf numFmtId="0" fontId="24" fillId="0" borderId="0" xfId="0" applyFont="1"/>
    <xf numFmtId="0" fontId="24" fillId="0" borderId="0" xfId="0" applyFont="1" applyAlignment="1"/>
    <xf numFmtId="0" fontId="0" fillId="0" borderId="0" xfId="0" applyBorder="1" applyAlignment="1">
      <alignment horizontal="center"/>
    </xf>
    <xf numFmtId="0" fontId="10" fillId="0" borderId="0" xfId="0" applyFont="1" applyBorder="1" applyAlignment="1"/>
    <xf numFmtId="0" fontId="5" fillId="0" borderId="0" xfId="0" applyFont="1" applyBorder="1" applyAlignment="1">
      <alignment horizontal="center"/>
    </xf>
    <xf numFmtId="0" fontId="5" fillId="0" borderId="0" xfId="0" applyFont="1" applyBorder="1" applyAlignment="1">
      <alignment horizontal="right"/>
    </xf>
    <xf numFmtId="0" fontId="22" fillId="0" borderId="0" xfId="0" applyFont="1" applyBorder="1"/>
    <xf numFmtId="0" fontId="0" fillId="0" borderId="10" xfId="0" applyBorder="1" applyAlignment="1">
      <alignment horizontal="left"/>
    </xf>
    <xf numFmtId="0" fontId="0" fillId="0" borderId="11" xfId="0" applyBorder="1"/>
    <xf numFmtId="0" fontId="0" fillId="0" borderId="12" xfId="0" applyBorder="1" applyAlignment="1">
      <alignment horizontal="left"/>
    </xf>
    <xf numFmtId="1" fontId="0" fillId="0" borderId="12" xfId="0" applyNumberFormat="1" applyBorder="1" applyAlignment="1">
      <alignment horizontal="center"/>
    </xf>
    <xf numFmtId="1" fontId="0" fillId="0" borderId="13" xfId="0" applyNumberFormat="1" applyBorder="1" applyAlignment="1">
      <alignment horizontal="center"/>
    </xf>
    <xf numFmtId="0" fontId="27" fillId="0" borderId="14" xfId="0" applyFont="1" applyBorder="1" applyAlignment="1">
      <alignment horizontal="center" wrapText="1"/>
    </xf>
    <xf numFmtId="0" fontId="27" fillId="0" borderId="15" xfId="0" applyFont="1" applyBorder="1" applyAlignment="1">
      <alignment horizontal="center" wrapText="1"/>
    </xf>
    <xf numFmtId="0" fontId="5" fillId="0" borderId="16" xfId="0" applyFont="1" applyBorder="1"/>
    <xf numFmtId="0" fontId="12" fillId="2" borderId="0" xfId="0" applyFont="1" applyFill="1" applyBorder="1" applyAlignment="1" applyProtection="1">
      <alignment horizontal="center"/>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16" fillId="2" borderId="4" xfId="0" applyFont="1" applyFill="1" applyBorder="1" applyAlignment="1" applyProtection="1">
      <alignment horizontal="center"/>
      <protection locked="0"/>
    </xf>
    <xf numFmtId="0" fontId="28" fillId="0" borderId="0" xfId="0" applyFont="1" applyAlignment="1"/>
    <xf numFmtId="0" fontId="28" fillId="0" borderId="0" xfId="0" applyFont="1" applyFill="1" applyBorder="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vertical="top"/>
    </xf>
    <xf numFmtId="0" fontId="25" fillId="0" borderId="0" xfId="0" applyFont="1"/>
    <xf numFmtId="0" fontId="25" fillId="0" borderId="0" xfId="0" applyFont="1" applyAlignment="1">
      <alignment horizontal="center"/>
    </xf>
    <xf numFmtId="0" fontId="25" fillId="0" borderId="0" xfId="0" applyFont="1" applyFill="1" applyBorder="1" applyAlignment="1">
      <alignment horizontal="left" vertical="top" wrapText="1"/>
    </xf>
    <xf numFmtId="0" fontId="25" fillId="0" borderId="0" xfId="0" applyFont="1" applyAlignment="1"/>
    <xf numFmtId="0" fontId="32" fillId="0" borderId="0" xfId="0" applyFont="1" applyAlignment="1"/>
    <xf numFmtId="0" fontId="20" fillId="0" borderId="0" xfId="1" applyNumberFormat="1" applyFont="1" applyAlignment="1"/>
    <xf numFmtId="0" fontId="33" fillId="0" borderId="0" xfId="0" applyFont="1" applyAlignment="1">
      <alignment horizontal="center"/>
    </xf>
    <xf numFmtId="0" fontId="29" fillId="0" borderId="0" xfId="0" applyFont="1" applyAlignment="1">
      <alignment horizontal="center" vertical="top"/>
    </xf>
    <xf numFmtId="0" fontId="10" fillId="0" borderId="0" xfId="0" applyFont="1" applyAlignment="1">
      <alignment vertical="top" wrapText="1"/>
    </xf>
    <xf numFmtId="164" fontId="35" fillId="2" borderId="0" xfId="0" applyNumberFormat="1" applyFont="1" applyFill="1" applyBorder="1" applyAlignment="1" applyProtection="1">
      <alignment horizontal="center" vertical="top" wrapText="1"/>
      <protection locked="0"/>
    </xf>
    <xf numFmtId="164" fontId="35" fillId="2" borderId="1" xfId="0" applyNumberFormat="1" applyFont="1" applyFill="1" applyBorder="1" applyAlignment="1" applyProtection="1">
      <alignment horizontal="center"/>
      <protection locked="0"/>
    </xf>
    <xf numFmtId="164" fontId="35" fillId="2" borderId="0" xfId="0" applyNumberFormat="1" applyFont="1" applyFill="1" applyBorder="1" applyAlignment="1" applyProtection="1">
      <alignment horizontal="center" vertical="center"/>
      <protection locked="0"/>
    </xf>
    <xf numFmtId="164" fontId="35" fillId="2" borderId="4" xfId="0" applyNumberFormat="1" applyFont="1" applyFill="1" applyBorder="1" applyAlignment="1" applyProtection="1">
      <alignment horizontal="center"/>
      <protection locked="0"/>
    </xf>
    <xf numFmtId="0" fontId="5" fillId="2" borderId="6" xfId="0" applyFont="1" applyFill="1" applyBorder="1" applyAlignment="1">
      <alignment horizontal="center"/>
    </xf>
    <xf numFmtId="0" fontId="5" fillId="2" borderId="9" xfId="0" applyFont="1" applyFill="1" applyBorder="1" applyAlignment="1">
      <alignment horizontal="center"/>
    </xf>
    <xf numFmtId="0" fontId="22" fillId="0" borderId="0" xfId="0" applyFont="1" applyAlignment="1">
      <alignment vertical="top"/>
    </xf>
    <xf numFmtId="0" fontId="17" fillId="0" borderId="0" xfId="0" applyFont="1" applyBorder="1" applyAlignment="1">
      <alignment horizontal="center"/>
    </xf>
    <xf numFmtId="0" fontId="39" fillId="0" borderId="0" xfId="0" applyFont="1" applyAlignment="1">
      <alignment horizontal="center" wrapText="1"/>
    </xf>
    <xf numFmtId="0" fontId="41" fillId="0" borderId="0" xfId="0" applyFont="1" applyAlignment="1">
      <alignment horizontal="center"/>
    </xf>
    <xf numFmtId="0" fontId="0" fillId="0" borderId="17" xfId="0" applyBorder="1" applyAlignment="1">
      <alignment horizontal="left" vertical="center"/>
    </xf>
    <xf numFmtId="0" fontId="0" fillId="0" borderId="17" xfId="0" applyBorder="1" applyAlignment="1">
      <alignment horizontal="left"/>
    </xf>
    <xf numFmtId="0" fontId="0" fillId="0" borderId="18" xfId="0" applyBorder="1" applyAlignment="1">
      <alignment horizontal="left"/>
    </xf>
    <xf numFmtId="0" fontId="43" fillId="3" borderId="0" xfId="0" applyFont="1" applyFill="1" applyBorder="1"/>
    <xf numFmtId="0" fontId="42" fillId="3" borderId="0" xfId="0" applyFont="1" applyFill="1" applyBorder="1"/>
    <xf numFmtId="0" fontId="45" fillId="3" borderId="17" xfId="0" applyFont="1" applyFill="1" applyBorder="1"/>
    <xf numFmtId="0" fontId="45" fillId="3" borderId="19" xfId="0" applyFont="1" applyFill="1" applyBorder="1"/>
    <xf numFmtId="0" fontId="44" fillId="3" borderId="19" xfId="0" applyFont="1" applyFill="1" applyBorder="1"/>
    <xf numFmtId="0" fontId="45" fillId="3" borderId="19" xfId="0" applyFont="1" applyFill="1" applyBorder="1" applyAlignment="1">
      <alignment horizontal="center"/>
    </xf>
    <xf numFmtId="0" fontId="44" fillId="3" borderId="20" xfId="0" applyFont="1" applyFill="1" applyBorder="1"/>
    <xf numFmtId="0" fontId="46" fillId="3" borderId="21" xfId="0" applyFont="1" applyFill="1" applyBorder="1"/>
    <xf numFmtId="0" fontId="46" fillId="3" borderId="22" xfId="0" applyFont="1" applyFill="1" applyBorder="1"/>
    <xf numFmtId="0" fontId="0" fillId="0" borderId="0" xfId="0" applyFill="1"/>
    <xf numFmtId="0" fontId="5" fillId="0" borderId="0" xfId="0" applyFont="1" applyFill="1" applyAlignment="1">
      <alignment horizontal="center"/>
    </xf>
    <xf numFmtId="0" fontId="33" fillId="0" borderId="0" xfId="0" applyFont="1" applyAlignment="1">
      <alignment horizontal="right"/>
    </xf>
    <xf numFmtId="0" fontId="19" fillId="0" borderId="0" xfId="0" applyFont="1" applyAlignment="1">
      <alignment horizontal="center"/>
    </xf>
    <xf numFmtId="0" fontId="1" fillId="0" borderId="0" xfId="0" applyFont="1" applyAlignment="1">
      <alignment vertical="top"/>
    </xf>
    <xf numFmtId="0" fontId="48" fillId="0" borderId="0" xfId="0" applyFont="1"/>
    <xf numFmtId="0" fontId="49" fillId="0" borderId="0" xfId="0" applyFont="1" applyAlignment="1">
      <alignment vertical="top"/>
    </xf>
    <xf numFmtId="0" fontId="49" fillId="0" borderId="0" xfId="0" applyFont="1"/>
    <xf numFmtId="0" fontId="51" fillId="0" borderId="0" xfId="0" applyFont="1" applyFill="1" applyProtection="1">
      <protection locked="0"/>
    </xf>
    <xf numFmtId="0" fontId="50" fillId="0" borderId="0" xfId="0" applyFont="1" applyFill="1" applyAlignment="1" applyProtection="1">
      <alignment horizontal="left"/>
      <protection locked="0"/>
    </xf>
    <xf numFmtId="0" fontId="50" fillId="0" borderId="0" xfId="0" applyFont="1" applyFill="1" applyAlignment="1" applyProtection="1">
      <alignment horizontal="center"/>
      <protection locked="0"/>
    </xf>
    <xf numFmtId="0" fontId="5" fillId="0" borderId="0" xfId="0" applyFont="1" applyFill="1"/>
    <xf numFmtId="0" fontId="0" fillId="0" borderId="0" xfId="0" applyFill="1" applyBorder="1" applyAlignment="1">
      <alignment vertical="center"/>
    </xf>
    <xf numFmtId="0" fontId="0" fillId="0" borderId="0" xfId="0" applyFill="1" applyAlignment="1">
      <alignment vertical="center"/>
    </xf>
    <xf numFmtId="0" fontId="52" fillId="0" borderId="0" xfId="0" applyFont="1" applyFill="1" applyAlignment="1">
      <alignment horizontal="left"/>
    </xf>
    <xf numFmtId="0" fontId="53" fillId="3" borderId="23" xfId="0" applyFont="1" applyFill="1" applyBorder="1" applyAlignment="1"/>
    <xf numFmtId="0" fontId="53" fillId="3" borderId="24" xfId="0" applyFont="1" applyFill="1" applyBorder="1" applyAlignment="1"/>
    <xf numFmtId="0" fontId="53" fillId="3" borderId="22" xfId="0" applyFont="1" applyFill="1" applyBorder="1"/>
    <xf numFmtId="0" fontId="52" fillId="0" borderId="0" xfId="0" applyFont="1" applyAlignment="1">
      <alignment horizontal="left"/>
    </xf>
    <xf numFmtId="0" fontId="0" fillId="0" borderId="25" xfId="0" applyFill="1" applyBorder="1"/>
    <xf numFmtId="0" fontId="23" fillId="0" borderId="0" xfId="0" applyFont="1" applyAlignment="1">
      <alignment horizontal="center" vertical="center"/>
    </xf>
    <xf numFmtId="0" fontId="23" fillId="0" borderId="0" xfId="0" applyFont="1" applyAlignment="1">
      <alignment horizontal="center" vertical="top"/>
    </xf>
    <xf numFmtId="0" fontId="56" fillId="0" borderId="0" xfId="0" applyFont="1"/>
    <xf numFmtId="0" fontId="57" fillId="0" borderId="0" xfId="0" applyFont="1" applyAlignment="1">
      <alignment horizontal="left" vertical="center"/>
    </xf>
    <xf numFmtId="0" fontId="38" fillId="0" borderId="0" xfId="0" applyFont="1" applyAlignment="1" applyProtection="1">
      <alignment horizontal="left"/>
      <protection locked="0"/>
    </xf>
    <xf numFmtId="0" fontId="5" fillId="0" borderId="19" xfId="0" applyFont="1" applyBorder="1" applyAlignment="1" applyProtection="1">
      <alignment vertical="center"/>
      <protection locked="0"/>
    </xf>
    <xf numFmtId="1" fontId="38" fillId="0" borderId="19" xfId="0" applyNumberFormat="1" applyFont="1" applyBorder="1" applyAlignment="1" applyProtection="1">
      <alignment horizontal="center"/>
      <protection locked="0"/>
    </xf>
    <xf numFmtId="0" fontId="38" fillId="0" borderId="19" xfId="0" applyFont="1" applyBorder="1" applyAlignment="1" applyProtection="1">
      <alignment horizontal="center"/>
      <protection locked="0"/>
    </xf>
    <xf numFmtId="0" fontId="38" fillId="0" borderId="20" xfId="0" applyFont="1" applyBorder="1" applyAlignment="1" applyProtection="1">
      <alignment horizontal="center"/>
      <protection locked="0"/>
    </xf>
    <xf numFmtId="1" fontId="38" fillId="0" borderId="26" xfId="0" applyNumberFormat="1" applyFont="1" applyBorder="1" applyAlignment="1" applyProtection="1">
      <alignment horizontal="center"/>
      <protection locked="0"/>
    </xf>
    <xf numFmtId="0" fontId="38" fillId="0" borderId="26" xfId="0" applyFont="1" applyBorder="1" applyAlignment="1" applyProtection="1">
      <alignment horizontal="center"/>
      <protection locked="0"/>
    </xf>
    <xf numFmtId="0" fontId="38" fillId="0" borderId="27" xfId="0" applyFont="1" applyBorder="1" applyAlignment="1" applyProtection="1">
      <alignment horizontal="center"/>
      <protection locked="0"/>
    </xf>
    <xf numFmtId="0" fontId="28" fillId="2" borderId="28" xfId="0" applyFont="1" applyFill="1" applyBorder="1" applyAlignment="1">
      <alignment horizontal="center" vertical="center" wrapText="1"/>
    </xf>
    <xf numFmtId="0" fontId="5" fillId="0" borderId="29" xfId="0" applyFont="1" applyBorder="1" applyAlignment="1">
      <alignment vertical="center"/>
    </xf>
    <xf numFmtId="0" fontId="0" fillId="0" borderId="29" xfId="0" applyBorder="1" applyAlignment="1"/>
    <xf numFmtId="0" fontId="0" fillId="0" borderId="29" xfId="0" applyBorder="1"/>
    <xf numFmtId="0" fontId="5" fillId="2" borderId="7" xfId="0" applyFont="1" applyFill="1" applyBorder="1" applyAlignment="1"/>
    <xf numFmtId="0" fontId="5" fillId="2" borderId="2" xfId="0" applyFont="1" applyFill="1" applyBorder="1" applyAlignment="1"/>
    <xf numFmtId="0" fontId="0" fillId="2" borderId="1" xfId="0" applyFill="1" applyBorder="1" applyAlignment="1">
      <alignment horizontal="center" textRotation="90"/>
    </xf>
    <xf numFmtId="0" fontId="0" fillId="2" borderId="7" xfId="0" applyFill="1" applyBorder="1" applyAlignment="1">
      <alignment horizontal="center" textRotation="90"/>
    </xf>
    <xf numFmtId="0" fontId="0" fillId="2" borderId="7" xfId="0" applyFill="1" applyBorder="1" applyAlignment="1">
      <alignment horizontal="center" textRotation="60"/>
    </xf>
    <xf numFmtId="0" fontId="0" fillId="2" borderId="2" xfId="0" applyFill="1" applyBorder="1" applyAlignment="1">
      <alignment horizontal="center" vertical="center" textRotation="60"/>
    </xf>
    <xf numFmtId="0" fontId="0" fillId="2" borderId="30" xfId="0" applyFill="1" applyBorder="1" applyAlignment="1">
      <alignment horizontal="center" textRotation="90"/>
    </xf>
    <xf numFmtId="0" fontId="12" fillId="2" borderId="29" xfId="0" applyFont="1" applyFill="1" applyBorder="1" applyAlignment="1">
      <alignment vertical="center"/>
    </xf>
    <xf numFmtId="0" fontId="12" fillId="2" borderId="0" xfId="0" applyFont="1" applyFill="1" applyAlignment="1">
      <alignment horizontal="center" vertical="center"/>
    </xf>
    <xf numFmtId="0" fontId="12" fillId="2" borderId="28"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 xfId="0" applyFont="1" applyFill="1" applyBorder="1" applyAlignment="1">
      <alignment horizontal="center" vertical="center"/>
    </xf>
    <xf numFmtId="0" fontId="5" fillId="2" borderId="8" xfId="0" applyFont="1" applyFill="1" applyBorder="1" applyAlignment="1"/>
    <xf numFmtId="0" fontId="5" fillId="2" borderId="5" xfId="0" applyFont="1" applyFill="1" applyBorder="1" applyAlignment="1"/>
    <xf numFmtId="0" fontId="0" fillId="2" borderId="4" xfId="0" applyFill="1" applyBorder="1" applyAlignment="1">
      <alignment horizontal="center" textRotation="90"/>
    </xf>
    <xf numFmtId="0" fontId="0" fillId="2" borderId="8" xfId="0" applyFill="1" applyBorder="1" applyAlignment="1">
      <alignment horizontal="center" textRotation="90"/>
    </xf>
    <xf numFmtId="0" fontId="0" fillId="2" borderId="8" xfId="0" applyFill="1" applyBorder="1" applyAlignment="1">
      <alignment horizontal="center" textRotation="60"/>
    </xf>
    <xf numFmtId="0" fontId="0" fillId="2" borderId="5" xfId="0" applyFill="1" applyBorder="1" applyAlignment="1">
      <alignment horizontal="center" vertical="center" textRotation="60"/>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1" fontId="0" fillId="0" borderId="19" xfId="0" applyNumberFormat="1" applyBorder="1" applyAlignment="1" applyProtection="1">
      <alignment horizontal="center" vertical="center"/>
    </xf>
    <xf numFmtId="0" fontId="0" fillId="0" borderId="19" xfId="0" applyBorder="1" applyAlignment="1" applyProtection="1">
      <alignment horizontal="center" vertical="center"/>
    </xf>
    <xf numFmtId="0" fontId="62" fillId="0" borderId="0" xfId="0" applyFont="1" applyAlignment="1">
      <alignment horizontal="center"/>
    </xf>
    <xf numFmtId="0" fontId="62" fillId="0" borderId="0" xfId="0" applyFont="1" applyAlignment="1">
      <alignment horizontal="left"/>
    </xf>
    <xf numFmtId="0" fontId="63" fillId="0" borderId="0" xfId="0" applyFont="1" applyAlignment="1">
      <alignment vertical="top" wrapText="1"/>
    </xf>
    <xf numFmtId="0" fontId="64" fillId="0" borderId="0" xfId="0" applyFont="1"/>
    <xf numFmtId="0" fontId="17" fillId="0" borderId="0" xfId="0" applyFont="1" applyFill="1" applyBorder="1" applyAlignment="1">
      <alignment horizontal="center"/>
    </xf>
    <xf numFmtId="0" fontId="0" fillId="2" borderId="17" xfId="0" applyFill="1" applyBorder="1" applyAlignment="1">
      <alignment horizontal="left" vertical="center"/>
    </xf>
    <xf numFmtId="0" fontId="50" fillId="2" borderId="20" xfId="0" applyFont="1" applyFill="1" applyBorder="1" applyAlignment="1" applyProtection="1">
      <alignment horizontal="left" vertical="center" wrapText="1"/>
      <protection locked="0"/>
    </xf>
    <xf numFmtId="0" fontId="0" fillId="2" borderId="33" xfId="0" applyFill="1" applyBorder="1" applyAlignment="1">
      <alignment horizontal="left" vertical="center"/>
    </xf>
    <xf numFmtId="0" fontId="50" fillId="2" borderId="34" xfId="0" applyFont="1" applyFill="1" applyBorder="1" applyAlignment="1" applyProtection="1">
      <alignment horizontal="left" vertical="center" wrapText="1"/>
      <protection locked="0"/>
    </xf>
    <xf numFmtId="0" fontId="0" fillId="2" borderId="35" xfId="0" applyFill="1" applyBorder="1" applyAlignment="1">
      <alignment horizontal="left" vertical="center"/>
    </xf>
    <xf numFmtId="0" fontId="0" fillId="2" borderId="36" xfId="0" applyFill="1" applyBorder="1" applyAlignment="1">
      <alignment vertical="center"/>
    </xf>
    <xf numFmtId="0" fontId="51" fillId="2" borderId="37" xfId="0" applyFont="1" applyFill="1" applyBorder="1" applyAlignment="1" applyProtection="1">
      <alignment horizontal="left" vertical="center" wrapText="1"/>
      <protection locked="0"/>
    </xf>
    <xf numFmtId="0" fontId="0" fillId="2" borderId="19" xfId="0" applyFill="1" applyBorder="1" applyAlignment="1">
      <alignment vertical="center"/>
    </xf>
    <xf numFmtId="0" fontId="51" fillId="2" borderId="20" xfId="0" applyFont="1" applyFill="1" applyBorder="1" applyAlignment="1" applyProtection="1">
      <alignment horizontal="left" vertical="center" wrapText="1"/>
      <protection locked="0"/>
    </xf>
    <xf numFmtId="0" fontId="60" fillId="0" borderId="0" xfId="0" applyFont="1"/>
    <xf numFmtId="0" fontId="28" fillId="2" borderId="19" xfId="0" applyFont="1" applyFill="1" applyBorder="1" applyAlignment="1">
      <alignment vertical="center"/>
    </xf>
    <xf numFmtId="0" fontId="28" fillId="2" borderId="38" xfId="0" applyFont="1" applyFill="1" applyBorder="1" applyAlignment="1">
      <alignment vertical="center"/>
    </xf>
    <xf numFmtId="0" fontId="1" fillId="0" borderId="0" xfId="0" applyFont="1"/>
    <xf numFmtId="0" fontId="10" fillId="0" borderId="0" xfId="0" applyFont="1"/>
    <xf numFmtId="0" fontId="1" fillId="0" borderId="0" xfId="0" applyFont="1" applyAlignment="1">
      <alignment vertical="top" wrapText="1"/>
    </xf>
    <xf numFmtId="0" fontId="12" fillId="0" borderId="0" xfId="0" applyFont="1" applyAlignment="1">
      <alignment horizontal="right"/>
    </xf>
    <xf numFmtId="165" fontId="67" fillId="0" borderId="0" xfId="0" applyNumberFormat="1" applyFont="1" applyAlignment="1" applyProtection="1">
      <alignment horizontal="right"/>
      <protection locked="0"/>
    </xf>
    <xf numFmtId="0" fontId="51" fillId="0" borderId="19" xfId="0" applyFont="1" applyBorder="1" applyProtection="1">
      <protection locked="0"/>
    </xf>
    <xf numFmtId="0" fontId="51" fillId="0" borderId="26" xfId="0" applyFont="1" applyBorder="1" applyProtection="1">
      <protection locked="0"/>
    </xf>
    <xf numFmtId="0" fontId="17" fillId="0" borderId="20" xfId="0" applyFont="1" applyBorder="1" applyAlignment="1" applyProtection="1">
      <alignment horizontal="center" vertical="center"/>
      <protection locked="0"/>
    </xf>
    <xf numFmtId="0" fontId="68" fillId="0" borderId="0" xfId="0" applyFont="1"/>
    <xf numFmtId="0" fontId="68" fillId="0" borderId="0" xfId="0" applyFont="1" applyAlignment="1">
      <alignment vertical="center"/>
    </xf>
    <xf numFmtId="0" fontId="1" fillId="0" borderId="0" xfId="0" quotePrefix="1" applyFont="1" applyBorder="1" applyAlignment="1"/>
    <xf numFmtId="0" fontId="1" fillId="0" borderId="0" xfId="0" quotePrefix="1" applyFont="1"/>
    <xf numFmtId="0" fontId="0" fillId="6" borderId="0" xfId="0" applyFill="1" applyAlignment="1">
      <alignment vertical="top" wrapText="1"/>
    </xf>
    <xf numFmtId="0" fontId="0" fillId="6" borderId="0" xfId="0" applyFill="1" applyAlignment="1">
      <alignment vertical="top"/>
    </xf>
    <xf numFmtId="0" fontId="1" fillId="6" borderId="0" xfId="0" applyFont="1" applyFill="1" applyAlignment="1">
      <alignment vertical="top" wrapText="1"/>
    </xf>
    <xf numFmtId="0" fontId="1" fillId="6" borderId="0" xfId="0" applyFont="1" applyFill="1" applyAlignment="1">
      <alignment horizontal="left" indent="1"/>
    </xf>
    <xf numFmtId="0" fontId="69" fillId="0" borderId="0" xfId="0" quotePrefix="1" applyFont="1" applyBorder="1" applyAlignment="1"/>
    <xf numFmtId="0" fontId="1" fillId="0" borderId="0" xfId="0" applyFont="1" applyBorder="1"/>
    <xf numFmtId="0" fontId="69" fillId="0" borderId="0" xfId="0" applyFont="1"/>
    <xf numFmtId="0" fontId="1" fillId="0" borderId="0" xfId="0" quotePrefix="1" applyFont="1" applyBorder="1" applyAlignment="1">
      <alignment horizontal="left" indent="1"/>
    </xf>
    <xf numFmtId="0" fontId="1" fillId="0" borderId="0" xfId="0" quotePrefix="1" applyFont="1" applyAlignment="1">
      <alignment horizontal="left" indent="1"/>
    </xf>
    <xf numFmtId="0" fontId="1" fillId="0" borderId="0" xfId="0" applyFont="1" applyAlignment="1">
      <alignment horizontal="left" indent="1"/>
    </xf>
    <xf numFmtId="0" fontId="63" fillId="6" borderId="0" xfId="0" applyFont="1" applyFill="1" applyAlignment="1">
      <alignment vertical="top" wrapText="1"/>
    </xf>
    <xf numFmtId="15" fontId="1" fillId="0" borderId="0" xfId="0" applyNumberFormat="1" applyFont="1"/>
    <xf numFmtId="0" fontId="69" fillId="6" borderId="0" xfId="0" applyFont="1" applyFill="1" applyAlignment="1">
      <alignment vertical="center"/>
    </xf>
    <xf numFmtId="0" fontId="0" fillId="6" borderId="0" xfId="0" applyFill="1" applyBorder="1"/>
    <xf numFmtId="0" fontId="10" fillId="6" borderId="0" xfId="0" applyFont="1" applyFill="1" applyAlignment="1">
      <alignment vertical="center"/>
    </xf>
    <xf numFmtId="0" fontId="0" fillId="7" borderId="0" xfId="0" applyFill="1"/>
    <xf numFmtId="0" fontId="1" fillId="7" borderId="0" xfId="0" applyFont="1" applyFill="1" applyAlignment="1">
      <alignment horizontal="left"/>
    </xf>
    <xf numFmtId="0" fontId="1" fillId="7" borderId="0" xfId="0" applyFont="1" applyFill="1" applyAlignment="1">
      <alignment horizontal="left" indent="2"/>
    </xf>
    <xf numFmtId="0" fontId="12" fillId="0" borderId="0" xfId="0" applyFont="1"/>
    <xf numFmtId="165" fontId="17" fillId="0" borderId="0" xfId="0" applyNumberFormat="1" applyFont="1" applyAlignment="1" applyProtection="1">
      <alignment horizontal="left"/>
      <protection locked="0"/>
    </xf>
    <xf numFmtId="0" fontId="17" fillId="0" borderId="0" xfId="0" applyFont="1" applyAlignment="1" applyProtection="1">
      <alignment horizontal="left"/>
      <protection locked="0"/>
    </xf>
    <xf numFmtId="0" fontId="11" fillId="2" borderId="4" xfId="0" applyFont="1" applyFill="1" applyBorder="1" applyAlignment="1">
      <alignment horizontal="left"/>
    </xf>
    <xf numFmtId="0" fontId="11" fillId="2" borderId="1" xfId="0" applyFont="1" applyFill="1" applyBorder="1"/>
    <xf numFmtId="14" fontId="55" fillId="0" borderId="0" xfId="0" applyNumberFormat="1" applyFont="1" applyAlignment="1">
      <alignment horizontal="left"/>
    </xf>
    <xf numFmtId="0" fontId="39" fillId="0" borderId="0" xfId="0" applyFont="1" applyAlignment="1">
      <alignment horizontal="center" wrapText="1"/>
    </xf>
    <xf numFmtId="0" fontId="55" fillId="0" borderId="0" xfId="0" applyFont="1" applyAlignment="1">
      <alignment horizontal="center" vertical="top"/>
    </xf>
    <xf numFmtId="0" fontId="55" fillId="0" borderId="0" xfId="0" applyFont="1" applyAlignment="1">
      <alignment horizontal="center" vertical="center"/>
    </xf>
    <xf numFmtId="0" fontId="54" fillId="0" borderId="0" xfId="0" applyFont="1" applyAlignment="1">
      <alignment horizontal="center" vertical="center"/>
    </xf>
    <xf numFmtId="0" fontId="5" fillId="0" borderId="39" xfId="0" applyFont="1" applyFill="1" applyBorder="1" applyAlignment="1">
      <alignment horizontal="center" vertical="center"/>
    </xf>
    <xf numFmtId="0" fontId="5" fillId="0" borderId="32" xfId="0" applyFont="1" applyFill="1" applyBorder="1" applyAlignment="1">
      <alignment horizontal="center" vertical="center"/>
    </xf>
    <xf numFmtId="164" fontId="34" fillId="4" borderId="0" xfId="0" applyNumberFormat="1" applyFont="1" applyFill="1" applyBorder="1" applyAlignment="1" applyProtection="1">
      <alignment horizontal="center" vertical="top" wrapText="1"/>
      <protection locked="0"/>
    </xf>
    <xf numFmtId="164" fontId="35" fillId="4" borderId="0" xfId="0" applyNumberFormat="1" applyFont="1" applyFill="1" applyBorder="1" applyAlignment="1" applyProtection="1">
      <alignment horizontal="center" vertical="top" wrapText="1"/>
      <protection locked="0"/>
    </xf>
    <xf numFmtId="0" fontId="3" fillId="4" borderId="0" xfId="0" applyFont="1" applyFill="1" applyBorder="1" applyAlignment="1">
      <alignment horizontal="center" vertical="center"/>
    </xf>
    <xf numFmtId="0" fontId="0" fillId="4" borderId="0" xfId="0" applyFill="1" applyBorder="1" applyAlignment="1">
      <alignment horizontal="center" vertical="center"/>
    </xf>
    <xf numFmtId="0" fontId="4" fillId="4" borderId="0" xfId="0" applyFont="1" applyFill="1" applyBorder="1" applyAlignment="1">
      <alignment horizontal="center" vertical="center"/>
    </xf>
    <xf numFmtId="0" fontId="5" fillId="0" borderId="31" xfId="0" applyFont="1" applyFill="1" applyBorder="1" applyAlignment="1">
      <alignment horizontal="center" vertical="center"/>
    </xf>
    <xf numFmtId="0" fontId="5" fillId="2" borderId="2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0" fillId="2" borderId="1" xfId="0" applyFill="1" applyBorder="1"/>
    <xf numFmtId="0" fontId="0" fillId="2" borderId="2" xfId="0" applyFill="1" applyBorder="1"/>
    <xf numFmtId="0" fontId="2" fillId="4" borderId="0"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16" fillId="2" borderId="29" xfId="0" applyFont="1" applyFill="1" applyBorder="1" applyAlignment="1">
      <alignment horizontal="center" vertical="center"/>
    </xf>
    <xf numFmtId="0" fontId="16" fillId="2" borderId="0" xfId="0" applyFont="1" applyFill="1" applyBorder="1" applyAlignment="1">
      <alignment horizontal="center" vertical="center"/>
    </xf>
    <xf numFmtId="0" fontId="11" fillId="2" borderId="0" xfId="0" applyFont="1" applyFill="1" applyBorder="1" applyAlignment="1">
      <alignment horizontal="left" vertical="center" wrapText="1"/>
    </xf>
    <xf numFmtId="1" fontId="5" fillId="2" borderId="28" xfId="0" applyNumberFormat="1" applyFont="1" applyFill="1" applyBorder="1" applyAlignment="1">
      <alignment horizontal="center" vertical="center" wrapText="1"/>
    </xf>
    <xf numFmtId="166" fontId="55" fillId="0" borderId="0" xfId="1" applyNumberFormat="1" applyFont="1" applyAlignment="1">
      <alignment horizontal="center" vertical="center"/>
    </xf>
    <xf numFmtId="0" fontId="15" fillId="0" borderId="0" xfId="0" applyFont="1" applyFill="1" applyBorder="1" applyAlignment="1">
      <alignment horizontal="center" vertical="center" wrapText="1"/>
    </xf>
    <xf numFmtId="0" fontId="30" fillId="5" borderId="0" xfId="0" applyFont="1" applyFill="1" applyBorder="1" applyAlignment="1">
      <alignment horizontal="center" vertical="center"/>
    </xf>
    <xf numFmtId="0" fontId="31" fillId="5" borderId="0" xfId="0" applyFont="1" applyFill="1" applyBorder="1" applyAlignment="1">
      <alignment horizontal="center" vertical="center"/>
    </xf>
    <xf numFmtId="0" fontId="36" fillId="2" borderId="4" xfId="0" quotePrefix="1" applyFont="1" applyFill="1" applyBorder="1" applyAlignment="1">
      <alignment horizontal="center" vertical="center" wrapText="1"/>
    </xf>
    <xf numFmtId="0" fontId="0" fillId="2" borderId="4" xfId="0" quotePrefix="1" applyFill="1" applyBorder="1" applyAlignment="1">
      <alignment horizontal="center" vertical="center" wrapText="1"/>
    </xf>
    <xf numFmtId="0" fontId="55" fillId="0" borderId="0" xfId="1" applyNumberFormat="1" applyFont="1" applyAlignment="1">
      <alignment horizontal="center" vertical="top"/>
    </xf>
    <xf numFmtId="0" fontId="66" fillId="5" borderId="0" xfId="0" applyFont="1" applyFill="1" applyBorder="1" applyAlignment="1">
      <alignment horizontal="center" vertical="center"/>
    </xf>
    <xf numFmtId="0" fontId="5" fillId="0" borderId="6" xfId="0" applyFont="1" applyFill="1" applyBorder="1" applyAlignment="1">
      <alignment horizontal="left" vertical="center"/>
    </xf>
    <xf numFmtId="0" fontId="36" fillId="2" borderId="1" xfId="0" applyFont="1" applyFill="1" applyBorder="1" applyAlignment="1">
      <alignment horizontal="left" vertical="center" wrapText="1"/>
    </xf>
    <xf numFmtId="0" fontId="0" fillId="2" borderId="1" xfId="0" quotePrefix="1" applyFill="1" applyBorder="1" applyAlignment="1">
      <alignment horizontal="left" vertical="center" wrapText="1"/>
    </xf>
    <xf numFmtId="0" fontId="37" fillId="2" borderId="1" xfId="0" applyFont="1" applyFill="1" applyBorder="1" applyAlignment="1">
      <alignment vertical="center" wrapText="1"/>
    </xf>
    <xf numFmtId="0" fontId="37" fillId="2" borderId="4" xfId="0" quotePrefix="1" applyFont="1" applyFill="1" applyBorder="1" applyAlignment="1">
      <alignment horizontal="center" vertical="center" wrapText="1"/>
    </xf>
    <xf numFmtId="0" fontId="37" fillId="2" borderId="4" xfId="0" applyFont="1" applyFill="1" applyBorder="1" applyAlignment="1">
      <alignment horizontal="center" vertical="center" wrapText="1"/>
    </xf>
    <xf numFmtId="0" fontId="70" fillId="0" borderId="0" xfId="0" applyFont="1" applyAlignment="1">
      <alignment horizontal="left" vertical="center" wrapText="1"/>
    </xf>
    <xf numFmtId="0" fontId="47" fillId="0" borderId="0" xfId="0" applyFont="1" applyFill="1" applyAlignment="1">
      <alignment horizontal="center"/>
    </xf>
    <xf numFmtId="0" fontId="65" fillId="0" borderId="0" xfId="0" applyFont="1" applyFill="1" applyAlignment="1" applyProtection="1">
      <alignment horizontal="left" vertical="top" wrapText="1"/>
      <protection locked="0"/>
    </xf>
    <xf numFmtId="0" fontId="51" fillId="0" borderId="0" xfId="0" applyFont="1" applyFill="1" applyAlignment="1" applyProtection="1">
      <alignment horizontal="left" vertical="top" wrapText="1"/>
      <protection locked="0"/>
    </xf>
    <xf numFmtId="0" fontId="50" fillId="0" borderId="0" xfId="0" applyFont="1" applyFill="1" applyAlignment="1" applyProtection="1">
      <alignment horizontal="left"/>
      <protection locked="0"/>
    </xf>
    <xf numFmtId="0" fontId="46" fillId="3" borderId="21" xfId="0" applyFont="1" applyFill="1" applyBorder="1" applyAlignment="1">
      <alignment horizontal="center"/>
    </xf>
    <xf numFmtId="0" fontId="46" fillId="3" borderId="40" xfId="0" applyFont="1" applyFill="1" applyBorder="1" applyAlignment="1">
      <alignment horizontal="left"/>
    </xf>
    <xf numFmtId="0" fontId="46" fillId="3" borderId="21" xfId="0" applyFont="1" applyFill="1" applyBorder="1" applyAlignment="1">
      <alignment horizontal="left"/>
    </xf>
  </cellXfs>
  <cellStyles count="2">
    <cellStyle name="Procent" xfId="1" builtinId="5"/>
    <cellStyle name="Standaard" xfId="0" builtinId="0"/>
  </cellStyles>
  <dxfs count="9">
    <dxf>
      <font>
        <condense val="0"/>
        <extend val="0"/>
        <color indexed="10"/>
      </font>
    </dxf>
    <dxf>
      <font>
        <condense val="0"/>
        <extend val="0"/>
        <color indexed="18"/>
      </font>
    </dxf>
    <dxf>
      <font>
        <b val="0"/>
        <i val="0"/>
        <condense val="0"/>
        <extend val="0"/>
        <color indexed="17"/>
      </font>
    </dxf>
    <dxf>
      <font>
        <condense val="0"/>
        <extend val="0"/>
        <color auto="1"/>
      </font>
      <fill>
        <patternFill>
          <bgColor indexed="9"/>
        </patternFill>
      </fill>
      <border>
        <left/>
        <top style="thin">
          <color indexed="64"/>
        </top>
        <bottom style="thin">
          <color indexed="64"/>
        </bottom>
      </border>
    </dxf>
    <dxf>
      <font>
        <condense val="0"/>
        <extend val="0"/>
        <color auto="1"/>
      </font>
      <fill>
        <patternFill>
          <bgColor indexed="52"/>
        </patternFill>
      </fill>
      <border>
        <top style="thin">
          <color indexed="64"/>
        </top>
        <bottom style="thin">
          <color indexed="64"/>
        </bottom>
      </border>
    </dxf>
    <dxf>
      <font>
        <condense val="0"/>
        <extend val="0"/>
        <color auto="1"/>
      </font>
      <fill>
        <patternFill>
          <bgColor indexed="18"/>
        </patternFill>
      </fill>
      <border>
        <top style="thin">
          <color indexed="64"/>
        </top>
        <bottom style="thin">
          <color indexed="64"/>
        </bottom>
      </border>
    </dxf>
    <dxf>
      <font>
        <condense val="0"/>
        <extend val="0"/>
        <color indexed="10"/>
      </font>
    </dxf>
    <dxf>
      <font>
        <condense val="0"/>
        <extend val="0"/>
        <color indexed="18"/>
      </font>
    </dxf>
    <dxf>
      <font>
        <b val="0"/>
        <i val="0"/>
        <condense val="0"/>
        <extend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000099"/>
      <rgbColor rgb="00FFFFCC"/>
      <rgbColor rgb="00CCECFF"/>
      <rgbColor rgb="00660066"/>
      <rgbColor rgb="00FF8080"/>
      <rgbColor rgb="000066CC"/>
      <rgbColor rgb="00CCCCFF"/>
      <rgbColor rgb="00000080"/>
      <rgbColor rgb="00FF00FF"/>
      <rgbColor rgb="00FFFF00"/>
      <rgbColor rgb="0000FFFF"/>
      <rgbColor rgb="00800080"/>
      <rgbColor rgb="00000099"/>
      <rgbColor rgb="00008080"/>
      <rgbColor rgb="000000FF"/>
      <rgbColor rgb="0000CCFF"/>
      <rgbColor rgb="00CCEC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832402234637119E-3"/>
          <c:y val="3.8961162493539786E-2"/>
          <c:w val="0.77932960893854952"/>
          <c:h val="0.94156142692721057"/>
        </c:manualLayout>
      </c:layout>
      <c:barChart>
        <c:barDir val="bar"/>
        <c:grouping val="percentStacked"/>
        <c:varyColors val="0"/>
        <c:ser>
          <c:idx val="0"/>
          <c:order val="0"/>
          <c:tx>
            <c:v> </c:v>
          </c:tx>
          <c:spPr>
            <a:solidFill>
              <a:srgbClr val="000080"/>
            </a:solidFill>
            <a:ln w="12700">
              <a:solidFill>
                <a:srgbClr val="000000"/>
              </a:solidFill>
              <a:prstDash val="solid"/>
            </a:ln>
          </c:spPr>
          <c:invertIfNegative val="0"/>
          <c:dLbls>
            <c:numFmt formatCode="0&quot; % getest&quot;" sourceLinked="0"/>
            <c:spPr>
              <a:noFill/>
              <a:ln w="25400">
                <a:noFill/>
              </a:ln>
            </c:spPr>
            <c:txPr>
              <a:bodyPr/>
              <a:lstStyle/>
              <a:p>
                <a:pPr>
                  <a:defRPr sz="1200" b="1" i="0" u="none" strike="noStrike" baseline="0">
                    <a:solidFill>
                      <a:srgbClr val="FFFFFF"/>
                    </a:solidFill>
                    <a:latin typeface="Arial"/>
                    <a:ea typeface="Arial"/>
                    <a:cs typeface="Arial"/>
                  </a:defRPr>
                </a:pPr>
                <a:endParaRPr lang="nl-NL"/>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Data!$E$34</c:f>
              <c:numCache>
                <c:formatCode>0</c:formatCode>
                <c:ptCount val="1"/>
                <c:pt idx="0">
                  <c:v>62.4</c:v>
                </c:pt>
              </c:numCache>
            </c:numRef>
          </c:val>
          <c:extLst>
            <c:ext xmlns:c16="http://schemas.microsoft.com/office/drawing/2014/chart" uri="{C3380CC4-5D6E-409C-BE32-E72D297353CC}">
              <c16:uniqueId val="{00000000-6005-47A0-91D0-7236706AE749}"/>
            </c:ext>
          </c:extLst>
        </c:ser>
        <c:ser>
          <c:idx val="1"/>
          <c:order val="1"/>
          <c:spPr>
            <a:solidFill>
              <a:srgbClr val="FF9900"/>
            </a:solidFill>
            <a:ln w="12700">
              <a:solidFill>
                <a:srgbClr val="000000"/>
              </a:solidFill>
              <a:prstDash val="solid"/>
            </a:ln>
          </c:spPr>
          <c:invertIfNegative val="0"/>
          <c:val>
            <c:numRef>
              <c:f>Data!$F$34</c:f>
              <c:numCache>
                <c:formatCode>0</c:formatCode>
                <c:ptCount val="1"/>
                <c:pt idx="0">
                  <c:v>23.300000000000004</c:v>
                </c:pt>
              </c:numCache>
            </c:numRef>
          </c:val>
          <c:extLst>
            <c:ext xmlns:c16="http://schemas.microsoft.com/office/drawing/2014/chart" uri="{C3380CC4-5D6E-409C-BE32-E72D297353CC}">
              <c16:uniqueId val="{00000001-6005-47A0-91D0-7236706AE749}"/>
            </c:ext>
          </c:extLst>
        </c:ser>
        <c:ser>
          <c:idx val="2"/>
          <c:order val="2"/>
          <c:spPr>
            <a:solidFill>
              <a:srgbClr val="FFFFFF"/>
            </a:solidFill>
            <a:ln w="12700">
              <a:solidFill>
                <a:srgbClr val="000000"/>
              </a:solidFill>
              <a:prstDash val="solid"/>
            </a:ln>
          </c:spPr>
          <c:invertIfNegative val="0"/>
          <c:val>
            <c:numRef>
              <c:f>Data!$G$34</c:f>
              <c:numCache>
                <c:formatCode>0</c:formatCode>
                <c:ptCount val="1"/>
                <c:pt idx="0">
                  <c:v>14.299999999999997</c:v>
                </c:pt>
              </c:numCache>
            </c:numRef>
          </c:val>
          <c:extLst>
            <c:ext xmlns:c16="http://schemas.microsoft.com/office/drawing/2014/chart" uri="{C3380CC4-5D6E-409C-BE32-E72D297353CC}">
              <c16:uniqueId val="{00000002-6005-47A0-91D0-7236706AE749}"/>
            </c:ext>
          </c:extLst>
        </c:ser>
        <c:dLbls>
          <c:showLegendKey val="0"/>
          <c:showVal val="0"/>
          <c:showCatName val="0"/>
          <c:showSerName val="0"/>
          <c:showPercent val="0"/>
          <c:showBubbleSize val="0"/>
        </c:dLbls>
        <c:gapWidth val="160"/>
        <c:overlap val="100"/>
        <c:axId val="121061024"/>
        <c:axId val="121080480"/>
      </c:barChart>
      <c:catAx>
        <c:axId val="121061024"/>
        <c:scaling>
          <c:orientation val="minMax"/>
        </c:scaling>
        <c:delete val="0"/>
        <c:axPos val="l"/>
        <c:majorTickMark val="none"/>
        <c:minorTickMark val="none"/>
        <c:tickLblPos val="none"/>
        <c:spPr>
          <a:ln w="9525">
            <a:noFill/>
          </a:ln>
        </c:spPr>
        <c:crossAx val="121080480"/>
        <c:crosses val="autoZero"/>
        <c:auto val="1"/>
        <c:lblAlgn val="ctr"/>
        <c:lblOffset val="100"/>
        <c:tickMarkSkip val="1"/>
        <c:noMultiLvlLbl val="0"/>
      </c:catAx>
      <c:valAx>
        <c:axId val="121080480"/>
        <c:scaling>
          <c:orientation val="minMax"/>
          <c:max val="1"/>
          <c:min val="0"/>
        </c:scaling>
        <c:delete val="0"/>
        <c:axPos val="b"/>
        <c:numFmt formatCode="0%" sourceLinked="1"/>
        <c:majorTickMark val="none"/>
        <c:minorTickMark val="none"/>
        <c:tickLblPos val="none"/>
        <c:spPr>
          <a:ln w="9525">
            <a:noFill/>
          </a:ln>
        </c:spPr>
        <c:crossAx val="121061024"/>
        <c:crosses val="autoZero"/>
        <c:crossBetween val="between"/>
      </c:valAx>
      <c:spPr>
        <a:no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Arial"/>
          <a:ea typeface="Arial"/>
          <a:cs typeface="Arial"/>
        </a:defRPr>
      </a:pPr>
      <a:endParaRPr lang="nl-NL"/>
    </a:p>
  </c:txPr>
  <c:printSettings>
    <c:headerFooter alignWithMargins="0"/>
    <c:pageMargins b="1" l="0.75000000000000122" r="0.750000000000001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7" Type="http://schemas.openxmlformats.org/officeDocument/2006/relationships/image" Target="../media/image3.jpeg"/><Relationship Id="rId2" Type="http://schemas.openxmlformats.org/officeDocument/2006/relationships/hyperlink" Target="http://www.smartest.nl/toolstemplates/smartrack" TargetMode="External"/><Relationship Id="rId1" Type="http://schemas.openxmlformats.org/officeDocument/2006/relationships/chart" Target="../charts/chart1.xml"/><Relationship Id="rId6" Type="http://schemas.openxmlformats.org/officeDocument/2006/relationships/hyperlink" Target="http://www.smartest.nl/" TargetMode="External"/><Relationship Id="rId5" Type="http://schemas.openxmlformats.org/officeDocument/2006/relationships/image" Target="../media/image2.png"/><Relationship Id="rId4" Type="http://schemas.openxmlformats.org/officeDocument/2006/relationships/hyperlink" Target="http://www.valori.n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www.valori.nl/"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valori.nl/" TargetMode="External"/><Relationship Id="rId2" Type="http://schemas.openxmlformats.org/officeDocument/2006/relationships/image" Target="../media/image5.jpeg"/><Relationship Id="rId1" Type="http://schemas.openxmlformats.org/officeDocument/2006/relationships/hyperlink" Target="http://www.smartest.nl/toolstemplates/smartrack" TargetMode="External"/><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www.valori.nl/"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www.valori.nl/" TargetMode="External"/></Relationships>
</file>

<file path=xl/drawings/drawing1.xml><?xml version="1.0" encoding="utf-8"?>
<xdr:wsDr xmlns:xdr="http://schemas.openxmlformats.org/drawingml/2006/spreadsheetDrawing" xmlns:a="http://schemas.openxmlformats.org/drawingml/2006/main">
  <xdr:twoCellAnchor>
    <xdr:from>
      <xdr:col>25</xdr:col>
      <xdr:colOff>76200</xdr:colOff>
      <xdr:row>0</xdr:row>
      <xdr:rowOff>0</xdr:rowOff>
    </xdr:from>
    <xdr:to>
      <xdr:col>25</xdr:col>
      <xdr:colOff>171450</xdr:colOff>
      <xdr:row>0</xdr:row>
      <xdr:rowOff>0</xdr:rowOff>
    </xdr:to>
    <xdr:sp macro="" textlink="">
      <xdr:nvSpPr>
        <xdr:cNvPr id="130430" name="Oval 6"/>
        <xdr:cNvSpPr>
          <a:spLocks noChangeArrowheads="1"/>
        </xdr:cNvSpPr>
      </xdr:nvSpPr>
      <xdr:spPr bwMode="auto">
        <a:xfrm>
          <a:off x="9334500" y="0"/>
          <a:ext cx="95250" cy="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0</xdr:row>
      <xdr:rowOff>0</xdr:rowOff>
    </xdr:from>
    <xdr:to>
      <xdr:col>25</xdr:col>
      <xdr:colOff>171450</xdr:colOff>
      <xdr:row>0</xdr:row>
      <xdr:rowOff>0</xdr:rowOff>
    </xdr:to>
    <xdr:sp macro="" textlink="">
      <xdr:nvSpPr>
        <xdr:cNvPr id="130431" name="Oval 7"/>
        <xdr:cNvSpPr>
          <a:spLocks noChangeArrowheads="1"/>
        </xdr:cNvSpPr>
      </xdr:nvSpPr>
      <xdr:spPr bwMode="auto">
        <a:xfrm>
          <a:off x="9334500" y="0"/>
          <a:ext cx="95250" cy="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0</xdr:row>
      <xdr:rowOff>0</xdr:rowOff>
    </xdr:from>
    <xdr:to>
      <xdr:col>25</xdr:col>
      <xdr:colOff>171450</xdr:colOff>
      <xdr:row>0</xdr:row>
      <xdr:rowOff>0</xdr:rowOff>
    </xdr:to>
    <xdr:sp macro="" textlink="">
      <xdr:nvSpPr>
        <xdr:cNvPr id="130432" name="Oval 8"/>
        <xdr:cNvSpPr>
          <a:spLocks noChangeArrowheads="1"/>
        </xdr:cNvSpPr>
      </xdr:nvSpPr>
      <xdr:spPr bwMode="auto">
        <a:xfrm>
          <a:off x="9334500" y="0"/>
          <a:ext cx="95250" cy="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8</xdr:col>
      <xdr:colOff>247650</xdr:colOff>
      <xdr:row>5</xdr:row>
      <xdr:rowOff>0</xdr:rowOff>
    </xdr:from>
    <xdr:to>
      <xdr:col>12</xdr:col>
      <xdr:colOff>9525</xdr:colOff>
      <xdr:row>11</xdr:row>
      <xdr:rowOff>9525</xdr:rowOff>
    </xdr:to>
    <xdr:sp macro="" textlink="">
      <xdr:nvSpPr>
        <xdr:cNvPr id="130433" name="AutoShape 107"/>
        <xdr:cNvSpPr>
          <a:spLocks noChangeArrowheads="1"/>
        </xdr:cNvSpPr>
      </xdr:nvSpPr>
      <xdr:spPr bwMode="auto">
        <a:xfrm>
          <a:off x="5029200" y="3133725"/>
          <a:ext cx="790575" cy="1838325"/>
        </a:xfrm>
        <a:prstGeom prst="roundRect">
          <a:avLst>
            <a:gd name="adj" fmla="val 18750"/>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19</xdr:row>
      <xdr:rowOff>19050</xdr:rowOff>
    </xdr:from>
    <xdr:to>
      <xdr:col>13</xdr:col>
      <xdr:colOff>0</xdr:colOff>
      <xdr:row>140</xdr:row>
      <xdr:rowOff>0</xdr:rowOff>
    </xdr:to>
    <xdr:sp macro="" textlink="">
      <xdr:nvSpPr>
        <xdr:cNvPr id="130434" name="Line 116"/>
        <xdr:cNvSpPr>
          <a:spLocks noChangeShapeType="1"/>
        </xdr:cNvSpPr>
      </xdr:nvSpPr>
      <xdr:spPr bwMode="auto">
        <a:xfrm>
          <a:off x="6067425" y="8343900"/>
          <a:ext cx="0" cy="40481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28575</xdr:rowOff>
    </xdr:from>
    <xdr:to>
      <xdr:col>8</xdr:col>
      <xdr:colOff>0</xdr:colOff>
      <xdr:row>140</xdr:row>
      <xdr:rowOff>0</xdr:rowOff>
    </xdr:to>
    <xdr:sp macro="" textlink="">
      <xdr:nvSpPr>
        <xdr:cNvPr id="130437" name="Line 135"/>
        <xdr:cNvSpPr>
          <a:spLocks noChangeShapeType="1"/>
        </xdr:cNvSpPr>
      </xdr:nvSpPr>
      <xdr:spPr bwMode="auto">
        <a:xfrm>
          <a:off x="4781550" y="8353425"/>
          <a:ext cx="0" cy="40386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16</xdr:row>
      <xdr:rowOff>514350</xdr:rowOff>
    </xdr:from>
    <xdr:to>
      <xdr:col>18</xdr:col>
      <xdr:colOff>0</xdr:colOff>
      <xdr:row>140</xdr:row>
      <xdr:rowOff>0</xdr:rowOff>
    </xdr:to>
    <xdr:sp macro="" textlink="">
      <xdr:nvSpPr>
        <xdr:cNvPr id="130438" name="Line 136"/>
        <xdr:cNvSpPr>
          <a:spLocks noChangeShapeType="1"/>
        </xdr:cNvSpPr>
      </xdr:nvSpPr>
      <xdr:spPr bwMode="auto">
        <a:xfrm>
          <a:off x="7353300" y="8315325"/>
          <a:ext cx="0" cy="40767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xdr:row>
      <xdr:rowOff>123825</xdr:rowOff>
    </xdr:from>
    <xdr:to>
      <xdr:col>27</xdr:col>
      <xdr:colOff>180975</xdr:colOff>
      <xdr:row>140</xdr:row>
      <xdr:rowOff>238125</xdr:rowOff>
    </xdr:to>
    <xdr:sp macro="" textlink="">
      <xdr:nvSpPr>
        <xdr:cNvPr id="130439" name="AutoShape 145"/>
        <xdr:cNvSpPr>
          <a:spLocks noChangeArrowheads="1"/>
        </xdr:cNvSpPr>
      </xdr:nvSpPr>
      <xdr:spPr bwMode="auto">
        <a:xfrm>
          <a:off x="1552575" y="428625"/>
          <a:ext cx="8124825" cy="12201525"/>
        </a:xfrm>
        <a:prstGeom prst="roundRect">
          <a:avLst>
            <a:gd name="adj" fmla="val 4898"/>
          </a:avLst>
        </a:prstGeom>
        <a:noFill/>
        <a:ln w="38100">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130440" name="Line 177"/>
        <xdr:cNvSpPr>
          <a:spLocks noChangeShapeType="1"/>
        </xdr:cNvSpPr>
      </xdr:nvSpPr>
      <xdr:spPr bwMode="auto">
        <a:xfrm>
          <a:off x="6067425"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30441" name="Line 178"/>
        <xdr:cNvSpPr>
          <a:spLocks noChangeShapeType="1"/>
        </xdr:cNvSpPr>
      </xdr:nvSpPr>
      <xdr:spPr bwMode="auto">
        <a:xfrm>
          <a:off x="478155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130442" name="Line 179"/>
        <xdr:cNvSpPr>
          <a:spLocks noChangeShapeType="1"/>
        </xdr:cNvSpPr>
      </xdr:nvSpPr>
      <xdr:spPr bwMode="auto">
        <a:xfrm>
          <a:off x="735330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130443" name="Line 185"/>
        <xdr:cNvSpPr>
          <a:spLocks noChangeShapeType="1"/>
        </xdr:cNvSpPr>
      </xdr:nvSpPr>
      <xdr:spPr bwMode="auto">
        <a:xfrm>
          <a:off x="6067425"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30444" name="Line 186"/>
        <xdr:cNvSpPr>
          <a:spLocks noChangeShapeType="1"/>
        </xdr:cNvSpPr>
      </xdr:nvSpPr>
      <xdr:spPr bwMode="auto">
        <a:xfrm>
          <a:off x="478155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130445" name="Line 187"/>
        <xdr:cNvSpPr>
          <a:spLocks noChangeShapeType="1"/>
        </xdr:cNvSpPr>
      </xdr:nvSpPr>
      <xdr:spPr bwMode="auto">
        <a:xfrm>
          <a:off x="735330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130446" name="Line 193"/>
        <xdr:cNvSpPr>
          <a:spLocks noChangeShapeType="1"/>
        </xdr:cNvSpPr>
      </xdr:nvSpPr>
      <xdr:spPr bwMode="auto">
        <a:xfrm>
          <a:off x="6067425"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30447" name="Line 194"/>
        <xdr:cNvSpPr>
          <a:spLocks noChangeShapeType="1"/>
        </xdr:cNvSpPr>
      </xdr:nvSpPr>
      <xdr:spPr bwMode="auto">
        <a:xfrm>
          <a:off x="478155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130448" name="Line 195"/>
        <xdr:cNvSpPr>
          <a:spLocks noChangeShapeType="1"/>
        </xdr:cNvSpPr>
      </xdr:nvSpPr>
      <xdr:spPr bwMode="auto">
        <a:xfrm>
          <a:off x="735330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130449" name="Line 201"/>
        <xdr:cNvSpPr>
          <a:spLocks noChangeShapeType="1"/>
        </xdr:cNvSpPr>
      </xdr:nvSpPr>
      <xdr:spPr bwMode="auto">
        <a:xfrm>
          <a:off x="6067425"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30450" name="Line 202"/>
        <xdr:cNvSpPr>
          <a:spLocks noChangeShapeType="1"/>
        </xdr:cNvSpPr>
      </xdr:nvSpPr>
      <xdr:spPr bwMode="auto">
        <a:xfrm>
          <a:off x="478155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130451" name="Line 203"/>
        <xdr:cNvSpPr>
          <a:spLocks noChangeShapeType="1"/>
        </xdr:cNvSpPr>
      </xdr:nvSpPr>
      <xdr:spPr bwMode="auto">
        <a:xfrm>
          <a:off x="735330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130452" name="Line 209"/>
        <xdr:cNvSpPr>
          <a:spLocks noChangeShapeType="1"/>
        </xdr:cNvSpPr>
      </xdr:nvSpPr>
      <xdr:spPr bwMode="auto">
        <a:xfrm>
          <a:off x="6067425"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30453" name="Line 210"/>
        <xdr:cNvSpPr>
          <a:spLocks noChangeShapeType="1"/>
        </xdr:cNvSpPr>
      </xdr:nvSpPr>
      <xdr:spPr bwMode="auto">
        <a:xfrm>
          <a:off x="478155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130454" name="Line 211"/>
        <xdr:cNvSpPr>
          <a:spLocks noChangeShapeType="1"/>
        </xdr:cNvSpPr>
      </xdr:nvSpPr>
      <xdr:spPr bwMode="auto">
        <a:xfrm>
          <a:off x="735330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130455" name="Line 217"/>
        <xdr:cNvSpPr>
          <a:spLocks noChangeShapeType="1"/>
        </xdr:cNvSpPr>
      </xdr:nvSpPr>
      <xdr:spPr bwMode="auto">
        <a:xfrm>
          <a:off x="6067425"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30456" name="Line 218"/>
        <xdr:cNvSpPr>
          <a:spLocks noChangeShapeType="1"/>
        </xdr:cNvSpPr>
      </xdr:nvSpPr>
      <xdr:spPr bwMode="auto">
        <a:xfrm>
          <a:off x="478155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130457" name="Line 219"/>
        <xdr:cNvSpPr>
          <a:spLocks noChangeShapeType="1"/>
        </xdr:cNvSpPr>
      </xdr:nvSpPr>
      <xdr:spPr bwMode="auto">
        <a:xfrm>
          <a:off x="735330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130458" name="Line 225"/>
        <xdr:cNvSpPr>
          <a:spLocks noChangeShapeType="1"/>
        </xdr:cNvSpPr>
      </xdr:nvSpPr>
      <xdr:spPr bwMode="auto">
        <a:xfrm>
          <a:off x="6067425"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30459" name="Line 226"/>
        <xdr:cNvSpPr>
          <a:spLocks noChangeShapeType="1"/>
        </xdr:cNvSpPr>
      </xdr:nvSpPr>
      <xdr:spPr bwMode="auto">
        <a:xfrm>
          <a:off x="478155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130460" name="Line 227"/>
        <xdr:cNvSpPr>
          <a:spLocks noChangeShapeType="1"/>
        </xdr:cNvSpPr>
      </xdr:nvSpPr>
      <xdr:spPr bwMode="auto">
        <a:xfrm>
          <a:off x="7353300" y="896302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20</xdr:row>
      <xdr:rowOff>38100</xdr:rowOff>
    </xdr:from>
    <xdr:to>
      <xdr:col>25</xdr:col>
      <xdr:colOff>161925</xdr:colOff>
      <xdr:row>27</xdr:row>
      <xdr:rowOff>9525</xdr:rowOff>
    </xdr:to>
    <xdr:grpSp>
      <xdr:nvGrpSpPr>
        <xdr:cNvPr id="130461" name="Group 323"/>
        <xdr:cNvGrpSpPr>
          <a:grpSpLocks/>
        </xdr:cNvGrpSpPr>
      </xdr:nvGrpSpPr>
      <xdr:grpSpPr bwMode="auto">
        <a:xfrm>
          <a:off x="9473973" y="8644618"/>
          <a:ext cx="161925" cy="328612"/>
          <a:chOff x="938" y="605"/>
          <a:chExt cx="17" cy="33"/>
        </a:xfrm>
      </xdr:grpSpPr>
      <xdr:sp macro="" textlink="">
        <xdr:nvSpPr>
          <xdr:cNvPr id="130549" name="AutoShape 324"/>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50" name="Oval 325"/>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51" name="Oval 326"/>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52" name="Oval 327"/>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28</xdr:row>
      <xdr:rowOff>38100</xdr:rowOff>
    </xdr:from>
    <xdr:to>
      <xdr:col>25</xdr:col>
      <xdr:colOff>161925</xdr:colOff>
      <xdr:row>35</xdr:row>
      <xdr:rowOff>9525</xdr:rowOff>
    </xdr:to>
    <xdr:grpSp>
      <xdr:nvGrpSpPr>
        <xdr:cNvPr id="130462" name="Group 328"/>
        <xdr:cNvGrpSpPr>
          <a:grpSpLocks/>
        </xdr:cNvGrpSpPr>
      </xdr:nvGrpSpPr>
      <xdr:grpSpPr bwMode="auto">
        <a:xfrm>
          <a:off x="9473973" y="9052832"/>
          <a:ext cx="161925" cy="328613"/>
          <a:chOff x="938" y="605"/>
          <a:chExt cx="17" cy="33"/>
        </a:xfrm>
      </xdr:grpSpPr>
      <xdr:sp macro="" textlink="">
        <xdr:nvSpPr>
          <xdr:cNvPr id="130545" name="AutoShape 329"/>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46" name="Oval 330"/>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47" name="Oval 331"/>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48" name="Oval 332"/>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36</xdr:row>
      <xdr:rowOff>38100</xdr:rowOff>
    </xdr:from>
    <xdr:to>
      <xdr:col>25</xdr:col>
      <xdr:colOff>161925</xdr:colOff>
      <xdr:row>43</xdr:row>
      <xdr:rowOff>9525</xdr:rowOff>
    </xdr:to>
    <xdr:grpSp>
      <xdr:nvGrpSpPr>
        <xdr:cNvPr id="130463" name="Group 333"/>
        <xdr:cNvGrpSpPr>
          <a:grpSpLocks/>
        </xdr:cNvGrpSpPr>
      </xdr:nvGrpSpPr>
      <xdr:grpSpPr bwMode="auto">
        <a:xfrm>
          <a:off x="9473973" y="9461046"/>
          <a:ext cx="161925" cy="328613"/>
          <a:chOff x="938" y="605"/>
          <a:chExt cx="17" cy="33"/>
        </a:xfrm>
      </xdr:grpSpPr>
      <xdr:sp macro="" textlink="">
        <xdr:nvSpPr>
          <xdr:cNvPr id="130541" name="AutoShape 334"/>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42" name="Oval 335"/>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43" name="Oval 336"/>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44" name="Oval 337"/>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44</xdr:row>
      <xdr:rowOff>38100</xdr:rowOff>
    </xdr:from>
    <xdr:to>
      <xdr:col>25</xdr:col>
      <xdr:colOff>161925</xdr:colOff>
      <xdr:row>51</xdr:row>
      <xdr:rowOff>9525</xdr:rowOff>
    </xdr:to>
    <xdr:grpSp>
      <xdr:nvGrpSpPr>
        <xdr:cNvPr id="130464" name="Group 338"/>
        <xdr:cNvGrpSpPr>
          <a:grpSpLocks/>
        </xdr:cNvGrpSpPr>
      </xdr:nvGrpSpPr>
      <xdr:grpSpPr bwMode="auto">
        <a:xfrm>
          <a:off x="9473973" y="9869261"/>
          <a:ext cx="161925" cy="328612"/>
          <a:chOff x="938" y="605"/>
          <a:chExt cx="17" cy="33"/>
        </a:xfrm>
      </xdr:grpSpPr>
      <xdr:sp macro="" textlink="">
        <xdr:nvSpPr>
          <xdr:cNvPr id="130537" name="AutoShape 339"/>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38" name="Oval 340"/>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39" name="Oval 341"/>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40" name="Oval 342"/>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52</xdr:row>
      <xdr:rowOff>38100</xdr:rowOff>
    </xdr:from>
    <xdr:to>
      <xdr:col>25</xdr:col>
      <xdr:colOff>161925</xdr:colOff>
      <xdr:row>59</xdr:row>
      <xdr:rowOff>9525</xdr:rowOff>
    </xdr:to>
    <xdr:grpSp>
      <xdr:nvGrpSpPr>
        <xdr:cNvPr id="130465" name="Group 348"/>
        <xdr:cNvGrpSpPr>
          <a:grpSpLocks/>
        </xdr:cNvGrpSpPr>
      </xdr:nvGrpSpPr>
      <xdr:grpSpPr bwMode="auto">
        <a:xfrm>
          <a:off x="9473973" y="10277475"/>
          <a:ext cx="161925" cy="328613"/>
          <a:chOff x="938" y="605"/>
          <a:chExt cx="17" cy="33"/>
        </a:xfrm>
      </xdr:grpSpPr>
      <xdr:sp macro="" textlink="">
        <xdr:nvSpPr>
          <xdr:cNvPr id="130533" name="AutoShape 349"/>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34" name="Oval 350"/>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35" name="Oval 351"/>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36" name="Oval 352"/>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60</xdr:row>
      <xdr:rowOff>38100</xdr:rowOff>
    </xdr:from>
    <xdr:to>
      <xdr:col>25</xdr:col>
      <xdr:colOff>161925</xdr:colOff>
      <xdr:row>67</xdr:row>
      <xdr:rowOff>9525</xdr:rowOff>
    </xdr:to>
    <xdr:grpSp>
      <xdr:nvGrpSpPr>
        <xdr:cNvPr id="130466" name="Group 353"/>
        <xdr:cNvGrpSpPr>
          <a:grpSpLocks/>
        </xdr:cNvGrpSpPr>
      </xdr:nvGrpSpPr>
      <xdr:grpSpPr bwMode="auto">
        <a:xfrm>
          <a:off x="9473973" y="10685689"/>
          <a:ext cx="161925" cy="328613"/>
          <a:chOff x="938" y="605"/>
          <a:chExt cx="17" cy="33"/>
        </a:xfrm>
      </xdr:grpSpPr>
      <xdr:sp macro="" textlink="">
        <xdr:nvSpPr>
          <xdr:cNvPr id="130529" name="AutoShape 354"/>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30" name="Oval 355"/>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31" name="Oval 356"/>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32" name="Oval 357"/>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68</xdr:row>
      <xdr:rowOff>38100</xdr:rowOff>
    </xdr:from>
    <xdr:to>
      <xdr:col>25</xdr:col>
      <xdr:colOff>161925</xdr:colOff>
      <xdr:row>75</xdr:row>
      <xdr:rowOff>9525</xdr:rowOff>
    </xdr:to>
    <xdr:grpSp>
      <xdr:nvGrpSpPr>
        <xdr:cNvPr id="130467" name="Group 358"/>
        <xdr:cNvGrpSpPr>
          <a:grpSpLocks/>
        </xdr:cNvGrpSpPr>
      </xdr:nvGrpSpPr>
      <xdr:grpSpPr bwMode="auto">
        <a:xfrm>
          <a:off x="9473973" y="11093904"/>
          <a:ext cx="161925" cy="328612"/>
          <a:chOff x="938" y="605"/>
          <a:chExt cx="17" cy="33"/>
        </a:xfrm>
      </xdr:grpSpPr>
      <xdr:sp macro="" textlink="">
        <xdr:nvSpPr>
          <xdr:cNvPr id="130525" name="AutoShape 359"/>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26" name="Oval 360"/>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27" name="Oval 361"/>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28" name="Oval 362"/>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76</xdr:row>
      <xdr:rowOff>38100</xdr:rowOff>
    </xdr:from>
    <xdr:to>
      <xdr:col>25</xdr:col>
      <xdr:colOff>161925</xdr:colOff>
      <xdr:row>83</xdr:row>
      <xdr:rowOff>9525</xdr:rowOff>
    </xdr:to>
    <xdr:grpSp>
      <xdr:nvGrpSpPr>
        <xdr:cNvPr id="130468" name="Group 363"/>
        <xdr:cNvGrpSpPr>
          <a:grpSpLocks/>
        </xdr:cNvGrpSpPr>
      </xdr:nvGrpSpPr>
      <xdr:grpSpPr bwMode="auto">
        <a:xfrm>
          <a:off x="9473973" y="11502118"/>
          <a:ext cx="161925" cy="328612"/>
          <a:chOff x="938" y="605"/>
          <a:chExt cx="17" cy="33"/>
        </a:xfrm>
      </xdr:grpSpPr>
      <xdr:sp macro="" textlink="">
        <xdr:nvSpPr>
          <xdr:cNvPr id="130521" name="AutoShape 364"/>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22" name="Oval 365"/>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23" name="Oval 366"/>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24" name="Oval 367"/>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84</xdr:row>
      <xdr:rowOff>38100</xdr:rowOff>
    </xdr:from>
    <xdr:to>
      <xdr:col>25</xdr:col>
      <xdr:colOff>161925</xdr:colOff>
      <xdr:row>91</xdr:row>
      <xdr:rowOff>9525</xdr:rowOff>
    </xdr:to>
    <xdr:grpSp>
      <xdr:nvGrpSpPr>
        <xdr:cNvPr id="130469" name="Group 368"/>
        <xdr:cNvGrpSpPr>
          <a:grpSpLocks/>
        </xdr:cNvGrpSpPr>
      </xdr:nvGrpSpPr>
      <xdr:grpSpPr bwMode="auto">
        <a:xfrm>
          <a:off x="9473973" y="11910332"/>
          <a:ext cx="161925" cy="328613"/>
          <a:chOff x="938" y="605"/>
          <a:chExt cx="17" cy="33"/>
        </a:xfrm>
      </xdr:grpSpPr>
      <xdr:sp macro="" textlink="">
        <xdr:nvSpPr>
          <xdr:cNvPr id="130517" name="AutoShape 369"/>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18" name="Oval 370"/>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19" name="Oval 371"/>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20" name="Oval 372"/>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92</xdr:row>
      <xdr:rowOff>38100</xdr:rowOff>
    </xdr:from>
    <xdr:to>
      <xdr:col>25</xdr:col>
      <xdr:colOff>161925</xdr:colOff>
      <xdr:row>99</xdr:row>
      <xdr:rowOff>9525</xdr:rowOff>
    </xdr:to>
    <xdr:grpSp>
      <xdr:nvGrpSpPr>
        <xdr:cNvPr id="130470" name="Group 378"/>
        <xdr:cNvGrpSpPr>
          <a:grpSpLocks/>
        </xdr:cNvGrpSpPr>
      </xdr:nvGrpSpPr>
      <xdr:grpSpPr bwMode="auto">
        <a:xfrm>
          <a:off x="9473973" y="12318546"/>
          <a:ext cx="161925" cy="328613"/>
          <a:chOff x="938" y="605"/>
          <a:chExt cx="17" cy="33"/>
        </a:xfrm>
      </xdr:grpSpPr>
      <xdr:sp macro="" textlink="">
        <xdr:nvSpPr>
          <xdr:cNvPr id="130513" name="AutoShape 379"/>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14" name="Oval 380"/>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15" name="Oval 381"/>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16" name="Oval 382"/>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3</xdr:col>
      <xdr:colOff>514350</xdr:colOff>
      <xdr:row>11</xdr:row>
      <xdr:rowOff>409575</xdr:rowOff>
    </xdr:from>
    <xdr:to>
      <xdr:col>23</xdr:col>
      <xdr:colOff>217714</xdr:colOff>
      <xdr:row>13</xdr:row>
      <xdr:rowOff>123825</xdr:rowOff>
    </xdr:to>
    <xdr:graphicFrame macro="[0]!Blad1.Chart_Click">
      <xdr:nvGraphicFramePr>
        <xdr:cNvPr id="130471" name="Chart 3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114300</xdr:colOff>
      <xdr:row>9</xdr:row>
      <xdr:rowOff>66675</xdr:rowOff>
    </xdr:from>
    <xdr:to>
      <xdr:col>11</xdr:col>
      <xdr:colOff>142875</xdr:colOff>
      <xdr:row>10</xdr:row>
      <xdr:rowOff>285750</xdr:rowOff>
    </xdr:to>
    <xdr:sp macro="" textlink="">
      <xdr:nvSpPr>
        <xdr:cNvPr id="130472" name="Oval 395"/>
        <xdr:cNvSpPr>
          <a:spLocks noChangeArrowheads="1"/>
        </xdr:cNvSpPr>
      </xdr:nvSpPr>
      <xdr:spPr bwMode="auto">
        <a:xfrm>
          <a:off x="5153025" y="4419600"/>
          <a:ext cx="542925" cy="52387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114300</xdr:colOff>
      <xdr:row>7</xdr:row>
      <xdr:rowOff>66675</xdr:rowOff>
    </xdr:from>
    <xdr:to>
      <xdr:col>11</xdr:col>
      <xdr:colOff>142875</xdr:colOff>
      <xdr:row>8</xdr:row>
      <xdr:rowOff>285750</xdr:rowOff>
    </xdr:to>
    <xdr:sp macro="" textlink="">
      <xdr:nvSpPr>
        <xdr:cNvPr id="130473" name="Oval 398"/>
        <xdr:cNvSpPr>
          <a:spLocks noChangeArrowheads="1"/>
        </xdr:cNvSpPr>
      </xdr:nvSpPr>
      <xdr:spPr bwMode="auto">
        <a:xfrm>
          <a:off x="5153025" y="3810000"/>
          <a:ext cx="542925" cy="52387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114300</xdr:colOff>
      <xdr:row>5</xdr:row>
      <xdr:rowOff>76200</xdr:rowOff>
    </xdr:from>
    <xdr:to>
      <xdr:col>11</xdr:col>
      <xdr:colOff>142875</xdr:colOff>
      <xdr:row>6</xdr:row>
      <xdr:rowOff>295275</xdr:rowOff>
    </xdr:to>
    <xdr:sp macro="" textlink="">
      <xdr:nvSpPr>
        <xdr:cNvPr id="130474" name="Oval 399"/>
        <xdr:cNvSpPr>
          <a:spLocks noChangeArrowheads="1"/>
        </xdr:cNvSpPr>
      </xdr:nvSpPr>
      <xdr:spPr bwMode="auto">
        <a:xfrm>
          <a:off x="5153025" y="3209925"/>
          <a:ext cx="542925" cy="52387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116</xdr:row>
      <xdr:rowOff>38100</xdr:rowOff>
    </xdr:from>
    <xdr:to>
      <xdr:col>25</xdr:col>
      <xdr:colOff>161925</xdr:colOff>
      <xdr:row>123</xdr:row>
      <xdr:rowOff>9525</xdr:rowOff>
    </xdr:to>
    <xdr:grpSp>
      <xdr:nvGrpSpPr>
        <xdr:cNvPr id="130475" name="Group 400"/>
        <xdr:cNvGrpSpPr>
          <a:grpSpLocks/>
        </xdr:cNvGrpSpPr>
      </xdr:nvGrpSpPr>
      <xdr:grpSpPr bwMode="auto">
        <a:xfrm>
          <a:off x="9473973" y="13543189"/>
          <a:ext cx="161925" cy="328613"/>
          <a:chOff x="938" y="605"/>
          <a:chExt cx="17" cy="33"/>
        </a:xfrm>
      </xdr:grpSpPr>
      <xdr:sp macro="" textlink="">
        <xdr:nvSpPr>
          <xdr:cNvPr id="130509" name="AutoShape 401"/>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10" name="Oval 402"/>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11" name="Oval 403"/>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12" name="Oval 404"/>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100</xdr:row>
      <xdr:rowOff>38100</xdr:rowOff>
    </xdr:from>
    <xdr:to>
      <xdr:col>25</xdr:col>
      <xdr:colOff>161925</xdr:colOff>
      <xdr:row>107</xdr:row>
      <xdr:rowOff>9525</xdr:rowOff>
    </xdr:to>
    <xdr:grpSp>
      <xdr:nvGrpSpPr>
        <xdr:cNvPr id="130476" name="Group 405"/>
        <xdr:cNvGrpSpPr>
          <a:grpSpLocks/>
        </xdr:cNvGrpSpPr>
      </xdr:nvGrpSpPr>
      <xdr:grpSpPr bwMode="auto">
        <a:xfrm>
          <a:off x="9473973" y="12726761"/>
          <a:ext cx="161925" cy="328612"/>
          <a:chOff x="938" y="605"/>
          <a:chExt cx="17" cy="33"/>
        </a:xfrm>
      </xdr:grpSpPr>
      <xdr:sp macro="" textlink="">
        <xdr:nvSpPr>
          <xdr:cNvPr id="130505" name="AutoShape 406"/>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06" name="Oval 407"/>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07" name="Oval 408"/>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08" name="Oval 409"/>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108</xdr:row>
      <xdr:rowOff>38100</xdr:rowOff>
    </xdr:from>
    <xdr:to>
      <xdr:col>25</xdr:col>
      <xdr:colOff>161925</xdr:colOff>
      <xdr:row>115</xdr:row>
      <xdr:rowOff>9525</xdr:rowOff>
    </xdr:to>
    <xdr:grpSp>
      <xdr:nvGrpSpPr>
        <xdr:cNvPr id="130477" name="Group 410"/>
        <xdr:cNvGrpSpPr>
          <a:grpSpLocks/>
        </xdr:cNvGrpSpPr>
      </xdr:nvGrpSpPr>
      <xdr:grpSpPr bwMode="auto">
        <a:xfrm>
          <a:off x="9473973" y="13134975"/>
          <a:ext cx="161925" cy="328613"/>
          <a:chOff x="938" y="605"/>
          <a:chExt cx="17" cy="33"/>
        </a:xfrm>
      </xdr:grpSpPr>
      <xdr:sp macro="" textlink="">
        <xdr:nvSpPr>
          <xdr:cNvPr id="130501" name="AutoShape 411"/>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02" name="Oval 412"/>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03" name="Oval 413"/>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04" name="Oval 414"/>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124</xdr:row>
      <xdr:rowOff>38100</xdr:rowOff>
    </xdr:from>
    <xdr:to>
      <xdr:col>25</xdr:col>
      <xdr:colOff>161925</xdr:colOff>
      <xdr:row>131</xdr:row>
      <xdr:rowOff>9525</xdr:rowOff>
    </xdr:to>
    <xdr:grpSp>
      <xdr:nvGrpSpPr>
        <xdr:cNvPr id="130478" name="Group 415"/>
        <xdr:cNvGrpSpPr>
          <a:grpSpLocks/>
        </xdr:cNvGrpSpPr>
      </xdr:nvGrpSpPr>
      <xdr:grpSpPr bwMode="auto">
        <a:xfrm>
          <a:off x="9473973" y="13951404"/>
          <a:ext cx="161925" cy="328612"/>
          <a:chOff x="938" y="605"/>
          <a:chExt cx="17" cy="33"/>
        </a:xfrm>
      </xdr:grpSpPr>
      <xdr:sp macro="" textlink="">
        <xdr:nvSpPr>
          <xdr:cNvPr id="130497" name="AutoShape 416"/>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498" name="Oval 417"/>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499" name="Oval 418"/>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500" name="Oval 419"/>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25</xdr:col>
      <xdr:colOff>0</xdr:colOff>
      <xdr:row>132</xdr:row>
      <xdr:rowOff>38100</xdr:rowOff>
    </xdr:from>
    <xdr:to>
      <xdr:col>25</xdr:col>
      <xdr:colOff>161925</xdr:colOff>
      <xdr:row>139</xdr:row>
      <xdr:rowOff>9525</xdr:rowOff>
    </xdr:to>
    <xdr:grpSp>
      <xdr:nvGrpSpPr>
        <xdr:cNvPr id="130479" name="Group 420"/>
        <xdr:cNvGrpSpPr>
          <a:grpSpLocks/>
        </xdr:cNvGrpSpPr>
      </xdr:nvGrpSpPr>
      <xdr:grpSpPr bwMode="auto">
        <a:xfrm>
          <a:off x="9473973" y="14359618"/>
          <a:ext cx="161925" cy="328612"/>
          <a:chOff x="938" y="605"/>
          <a:chExt cx="17" cy="33"/>
        </a:xfrm>
      </xdr:grpSpPr>
      <xdr:sp macro="" textlink="">
        <xdr:nvSpPr>
          <xdr:cNvPr id="130493" name="AutoShape 421"/>
          <xdr:cNvSpPr>
            <a:spLocks noChangeArrowheads="1"/>
          </xdr:cNvSpPr>
        </xdr:nvSpPr>
        <xdr:spPr bwMode="auto">
          <a:xfrm>
            <a:off x="938" y="605"/>
            <a:ext cx="17" cy="33"/>
          </a:xfrm>
          <a:prstGeom prst="roundRect">
            <a:avLst>
              <a:gd name="adj" fmla="val 1875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494" name="Oval 422"/>
          <xdr:cNvSpPr>
            <a:spLocks noChangeArrowheads="1"/>
          </xdr:cNvSpPr>
        </xdr:nvSpPr>
        <xdr:spPr bwMode="auto">
          <a:xfrm>
            <a:off x="942" y="61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495" name="Oval 423"/>
          <xdr:cNvSpPr>
            <a:spLocks noChangeArrowheads="1"/>
          </xdr:cNvSpPr>
        </xdr:nvSpPr>
        <xdr:spPr bwMode="auto">
          <a:xfrm>
            <a:off x="942" y="62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496" name="Oval 424"/>
          <xdr:cNvSpPr>
            <a:spLocks noChangeArrowheads="1"/>
          </xdr:cNvSpPr>
        </xdr:nvSpPr>
        <xdr:spPr bwMode="auto">
          <a:xfrm>
            <a:off x="942" y="607"/>
            <a:ext cx="9" cy="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28</xdr:col>
      <xdr:colOff>885825</xdr:colOff>
      <xdr:row>2</xdr:row>
      <xdr:rowOff>47625</xdr:rowOff>
    </xdr:from>
    <xdr:to>
      <xdr:col>30</xdr:col>
      <xdr:colOff>409575</xdr:colOff>
      <xdr:row>6</xdr:row>
      <xdr:rowOff>133350</xdr:rowOff>
    </xdr:to>
    <xdr:sp macro="" textlink="">
      <xdr:nvSpPr>
        <xdr:cNvPr id="3498" name="Text Box 426"/>
        <xdr:cNvSpPr txBox="1">
          <a:spLocks noChangeArrowheads="1"/>
        </xdr:cNvSpPr>
      </xdr:nvSpPr>
      <xdr:spPr bwMode="auto">
        <a:xfrm>
          <a:off x="10582275" y="628650"/>
          <a:ext cx="5895975" cy="2943225"/>
        </a:xfrm>
        <a:prstGeom prst="rect">
          <a:avLst/>
        </a:prstGeom>
        <a:solidFill>
          <a:srgbClr val="FFFFFF"/>
        </a:solidFill>
        <a:ln w="9525">
          <a:noFill/>
          <a:miter lim="800000"/>
          <a:headEnd/>
          <a:tailEnd/>
        </a:ln>
      </xdr:spPr>
      <xdr:txBody>
        <a:bodyPr vertOverflow="clip" wrap="square" lIns="73152" tIns="54864" rIns="73152" bIns="0" anchor="t" upright="1"/>
        <a:lstStyle/>
        <a:p>
          <a:pPr algn="ctr" rtl="0">
            <a:defRPr sz="1000"/>
          </a:pPr>
          <a:r>
            <a:rPr lang="nl-NL" sz="2400" b="0" i="0" u="none" strike="noStrike" baseline="0">
              <a:solidFill>
                <a:srgbClr val="000080"/>
              </a:solidFill>
              <a:latin typeface="Arial"/>
              <a:cs typeface="Arial"/>
            </a:rPr>
            <a:t>Hier niets invullen.</a:t>
          </a:r>
        </a:p>
        <a:p>
          <a:pPr algn="ctr" rtl="0">
            <a:defRPr sz="1000"/>
          </a:pPr>
          <a:r>
            <a:rPr lang="nl-NL" sz="2400" b="0" i="0" u="none" strike="noStrike" baseline="0">
              <a:solidFill>
                <a:srgbClr val="000080"/>
              </a:solidFill>
              <a:latin typeface="Arial"/>
              <a:cs typeface="Arial"/>
            </a:rPr>
            <a:t>Vul alleen tabblad </a:t>
          </a:r>
          <a:r>
            <a:rPr lang="nl-NL" sz="2400" b="0" i="0" u="sng" strike="noStrike" baseline="0">
              <a:solidFill>
                <a:srgbClr val="000080"/>
              </a:solidFill>
              <a:latin typeface="Arial"/>
              <a:cs typeface="Arial"/>
            </a:rPr>
            <a:t>Data</a:t>
          </a:r>
          <a:r>
            <a:rPr lang="nl-NL" sz="2400" b="0" i="0" u="none" strike="noStrike" baseline="0">
              <a:solidFill>
                <a:srgbClr val="000080"/>
              </a:solidFill>
              <a:latin typeface="Arial"/>
              <a:cs typeface="Arial"/>
            </a:rPr>
            <a:t> </a:t>
          </a:r>
        </a:p>
        <a:p>
          <a:pPr algn="ctr" rtl="0">
            <a:defRPr sz="1000"/>
          </a:pPr>
          <a:r>
            <a:rPr lang="nl-NL" sz="2400" b="0" i="0" u="none" strike="noStrike" baseline="0">
              <a:solidFill>
                <a:srgbClr val="000080"/>
              </a:solidFill>
              <a:latin typeface="Arial"/>
              <a:cs typeface="Arial"/>
            </a:rPr>
            <a:t>en desgewenst </a:t>
          </a:r>
          <a:r>
            <a:rPr lang="nl-NL" sz="2400" b="0" i="0" u="sng" strike="noStrike" baseline="0">
              <a:solidFill>
                <a:srgbClr val="000080"/>
              </a:solidFill>
              <a:latin typeface="Arial"/>
              <a:cs typeface="Arial"/>
            </a:rPr>
            <a:t>Achterkant</a:t>
          </a:r>
          <a:r>
            <a:rPr lang="nl-NL" sz="2400" b="0" i="0" u="none" strike="noStrike" baseline="0">
              <a:solidFill>
                <a:srgbClr val="000080"/>
              </a:solidFill>
              <a:latin typeface="Arial"/>
              <a:cs typeface="Arial"/>
            </a:rPr>
            <a:t> in.</a:t>
          </a:r>
        </a:p>
        <a:p>
          <a:pPr algn="ctr" rtl="0">
            <a:defRPr sz="1000"/>
          </a:pPr>
          <a:r>
            <a:rPr lang="nl-NL" sz="2400" b="0" i="0" u="none" strike="noStrike" baseline="0">
              <a:solidFill>
                <a:srgbClr val="000080"/>
              </a:solidFill>
              <a:latin typeface="Arial"/>
              <a:cs typeface="Arial"/>
            </a:rPr>
            <a:t>Zie ook tabblad </a:t>
          </a:r>
          <a:r>
            <a:rPr lang="nl-NL" sz="2400" b="0" i="0" u="sng" strike="noStrike" baseline="0">
              <a:solidFill>
                <a:srgbClr val="000080"/>
              </a:solidFill>
              <a:latin typeface="Arial"/>
              <a:cs typeface="Arial"/>
            </a:rPr>
            <a:t>Instructie</a:t>
          </a:r>
        </a:p>
      </xdr:txBody>
    </xdr:sp>
    <xdr:clientData/>
  </xdr:twoCellAnchor>
  <xdr:twoCellAnchor>
    <xdr:from>
      <xdr:col>29</xdr:col>
      <xdr:colOff>790575</xdr:colOff>
      <xdr:row>28</xdr:row>
      <xdr:rowOff>38100</xdr:rowOff>
    </xdr:from>
    <xdr:to>
      <xdr:col>29</xdr:col>
      <xdr:colOff>3524250</xdr:colOff>
      <xdr:row>80</xdr:row>
      <xdr:rowOff>0</xdr:rowOff>
    </xdr:to>
    <xdr:pic>
      <xdr:nvPicPr>
        <xdr:cNvPr id="130481" name="Picture 428" descr="TestCircel">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34875" y="9001125"/>
          <a:ext cx="2733675"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209550</xdr:colOff>
      <xdr:row>2</xdr:row>
      <xdr:rowOff>76200</xdr:rowOff>
    </xdr:from>
    <xdr:to>
      <xdr:col>12</xdr:col>
      <xdr:colOff>104775</xdr:colOff>
      <xdr:row>3</xdr:row>
      <xdr:rowOff>390525</xdr:rowOff>
    </xdr:to>
    <xdr:pic>
      <xdr:nvPicPr>
        <xdr:cNvPr id="130482" name="Picture 430">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91100" y="657225"/>
          <a:ext cx="9239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29</xdr:col>
      <xdr:colOff>1504950</xdr:colOff>
      <xdr:row>7</xdr:row>
      <xdr:rowOff>190500</xdr:rowOff>
    </xdr:from>
    <xdr:to>
      <xdr:col>29</xdr:col>
      <xdr:colOff>2628900</xdr:colOff>
      <xdr:row>12</xdr:row>
      <xdr:rowOff>238125</xdr:rowOff>
    </xdr:to>
    <xdr:pic>
      <xdr:nvPicPr>
        <xdr:cNvPr id="130483" name="Picture 431" descr="SmarTEST cover 85 130">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49250" y="3933825"/>
          <a:ext cx="11239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603478</xdr:colOff>
      <xdr:row>4</xdr:row>
      <xdr:rowOff>84365</xdr:rowOff>
    </xdr:from>
    <xdr:to>
      <xdr:col>30</xdr:col>
      <xdr:colOff>387125</xdr:colOff>
      <xdr:row>6</xdr:row>
      <xdr:rowOff>281668</xdr:rowOff>
    </xdr:to>
    <xdr:sp macro="" textlink="">
      <xdr:nvSpPr>
        <xdr:cNvPr id="3504" name="Text Box 432"/>
        <xdr:cNvSpPr txBox="1">
          <a:spLocks noChangeArrowheads="1"/>
        </xdr:cNvSpPr>
      </xdr:nvSpPr>
      <xdr:spPr bwMode="auto">
        <a:xfrm>
          <a:off x="10315576" y="2618695"/>
          <a:ext cx="6161995" cy="1098777"/>
        </a:xfrm>
        <a:prstGeom prst="rect">
          <a:avLst/>
        </a:prstGeom>
        <a:solidFill>
          <a:srgbClr val="FFFFFF"/>
        </a:solidFill>
        <a:ln w="9525" algn="ctr">
          <a:noFill/>
          <a:miter lim="800000"/>
          <a:headEnd/>
          <a:tailEnd/>
        </a:ln>
        <a:effectLst/>
      </xdr:spPr>
      <xdr:txBody>
        <a:bodyPr vertOverflow="clip" wrap="square" lIns="45720" tIns="36576" rIns="45720" bIns="0" anchor="t" upright="1"/>
        <a:lstStyle/>
        <a:p>
          <a:pPr algn="ctr" rtl="0">
            <a:defRPr sz="1000"/>
          </a:pPr>
          <a:r>
            <a:rPr lang="nl-NL" sz="1800" b="0" i="0" u="none" strike="noStrike" baseline="0">
              <a:solidFill>
                <a:srgbClr val="000080"/>
              </a:solidFill>
              <a:latin typeface="Arial"/>
              <a:cs typeface="Arial"/>
            </a:rPr>
            <a:t>Lees ook het SmarTEST handboek.</a:t>
          </a:r>
        </a:p>
        <a:p>
          <a:pPr algn="ctr" rtl="0">
            <a:defRPr sz="1000"/>
          </a:pPr>
          <a:r>
            <a:rPr lang="nl-NL" sz="1800" b="0" i="0" u="none" strike="noStrike" baseline="0">
              <a:solidFill>
                <a:srgbClr val="000080"/>
              </a:solidFill>
              <a:latin typeface="Arial"/>
              <a:cs typeface="Arial"/>
            </a:rPr>
            <a:t>Of klik op hieronder op de cover</a:t>
          </a:r>
        </a:p>
        <a:p>
          <a:pPr algn="ctr" rtl="0">
            <a:defRPr sz="1000"/>
          </a:pPr>
          <a:r>
            <a:rPr lang="nl-NL" sz="1800" b="0" i="0" u="none" strike="noStrike" baseline="0">
              <a:solidFill>
                <a:srgbClr val="000080"/>
              </a:solidFill>
              <a:latin typeface="Arial"/>
              <a:cs typeface="Arial"/>
            </a:rPr>
            <a:t>voor de website www.smartest.nl</a:t>
          </a:r>
        </a:p>
      </xdr:txBody>
    </xdr:sp>
    <xdr:clientData/>
  </xdr:twoCellAnchor>
  <xdr:twoCellAnchor>
    <xdr:from>
      <xdr:col>28</xdr:col>
      <xdr:colOff>994682</xdr:colOff>
      <xdr:row>12</xdr:row>
      <xdr:rowOff>1238931</xdr:rowOff>
    </xdr:from>
    <xdr:to>
      <xdr:col>30</xdr:col>
      <xdr:colOff>518432</xdr:colOff>
      <xdr:row>22</xdr:row>
      <xdr:rowOff>36060</xdr:rowOff>
    </xdr:to>
    <xdr:sp macro="" textlink="">
      <xdr:nvSpPr>
        <xdr:cNvPr id="3505" name="Text Box 433"/>
        <xdr:cNvSpPr txBox="1">
          <a:spLocks noChangeArrowheads="1"/>
        </xdr:cNvSpPr>
      </xdr:nvSpPr>
      <xdr:spPr bwMode="auto">
        <a:xfrm>
          <a:off x="10706780" y="6698797"/>
          <a:ext cx="5902098" cy="2045834"/>
        </a:xfrm>
        <a:prstGeom prst="rect">
          <a:avLst/>
        </a:prstGeom>
        <a:solidFill>
          <a:srgbClr val="FFFFFF"/>
        </a:solidFill>
        <a:ln w="9525">
          <a:noFill/>
          <a:miter lim="800000"/>
          <a:headEnd/>
          <a:tailEnd/>
        </a:ln>
      </xdr:spPr>
      <xdr:txBody>
        <a:bodyPr vertOverflow="clip" wrap="square" lIns="45720" tIns="41148" rIns="45720" bIns="0" anchor="t" upright="1"/>
        <a:lstStyle/>
        <a:p>
          <a:pPr algn="ctr" rtl="0">
            <a:defRPr sz="1000"/>
          </a:pPr>
          <a:r>
            <a:rPr lang="nl-NL" sz="2000" b="1" i="0" u="none" strike="noStrike" baseline="0">
              <a:solidFill>
                <a:srgbClr val="000080"/>
              </a:solidFill>
              <a:latin typeface="Arial"/>
              <a:cs typeface="Arial"/>
            </a:rPr>
            <a:t>De vrijgavekaart is een tool uit de Valori SmarTEST toolkit.</a:t>
          </a:r>
        </a:p>
        <a:p>
          <a:pPr algn="ctr" rtl="0">
            <a:defRPr sz="1000"/>
          </a:pPr>
          <a:r>
            <a:rPr lang="nl-NL" sz="2000" b="1" i="0" u="none" strike="noStrike" baseline="0">
              <a:solidFill>
                <a:srgbClr val="000080"/>
              </a:solidFill>
              <a:latin typeface="Arial"/>
              <a:cs typeface="Arial"/>
            </a:rPr>
            <a:t>Bevindingen metrics kunnen handmatig of automatisch overgenomen worden uit SmarTRACK</a:t>
          </a:r>
          <a:r>
            <a:rPr lang="nl-NL" sz="2000" b="1" i="0" u="none" strike="noStrike" baseline="30000">
              <a:solidFill>
                <a:srgbClr val="000080"/>
              </a:solidFill>
              <a:latin typeface="Arial"/>
              <a:cs typeface="Arial"/>
            </a:rPr>
            <a:t>®</a:t>
          </a:r>
          <a:r>
            <a:rPr lang="nl-NL" sz="2000" b="1" i="0" u="none" strike="noStrike" baseline="0">
              <a:solidFill>
                <a:srgbClr val="000080"/>
              </a:solidFill>
              <a:latin typeface="Arial"/>
              <a:cs typeface="Arial"/>
            </a:rPr>
            <a:t>, de Valori bevindingentool </a:t>
          </a:r>
        </a:p>
        <a:p>
          <a:pPr algn="ctr" rtl="0">
            <a:defRPr sz="1000"/>
          </a:pPr>
          <a:r>
            <a:rPr lang="nl-NL" sz="2000" b="1" i="0" u="none" strike="noStrike" baseline="0">
              <a:solidFill>
                <a:srgbClr val="000080"/>
              </a:solidFill>
              <a:latin typeface="Arial"/>
              <a:cs typeface="Arial"/>
            </a:rPr>
            <a:t>Klik op de figuur hieronder voor meer info.</a:t>
          </a:r>
        </a:p>
      </xdr:txBody>
    </xdr:sp>
    <xdr:clientData/>
  </xdr:twoCellAnchor>
  <xdr:twoCellAnchor>
    <xdr:from>
      <xdr:col>7</xdr:col>
      <xdr:colOff>47625</xdr:colOff>
      <xdr:row>19</xdr:row>
      <xdr:rowOff>19050</xdr:rowOff>
    </xdr:from>
    <xdr:to>
      <xdr:col>9</xdr:col>
      <xdr:colOff>9525</xdr:colOff>
      <xdr:row>19</xdr:row>
      <xdr:rowOff>171450</xdr:rowOff>
    </xdr:to>
    <xdr:sp macro="" textlink="">
      <xdr:nvSpPr>
        <xdr:cNvPr id="3508" name="Text Box 436"/>
        <xdr:cNvSpPr txBox="1">
          <a:spLocks noChangeArrowheads="1"/>
        </xdr:cNvSpPr>
      </xdr:nvSpPr>
      <xdr:spPr bwMode="auto">
        <a:xfrm>
          <a:off x="4762500" y="8343900"/>
          <a:ext cx="285750" cy="152400"/>
        </a:xfrm>
        <a:prstGeom prst="rect">
          <a:avLst/>
        </a:prstGeom>
        <a:noFill/>
        <a:ln w="9525">
          <a:noFill/>
          <a:miter lim="800000"/>
          <a:headEnd/>
          <a:tailEnd/>
        </a:ln>
      </xdr:spPr>
      <xdr:txBody>
        <a:bodyPr vertOverflow="clip" wrap="square" lIns="0" tIns="0" rIns="0" bIns="0" anchor="t" upright="1"/>
        <a:lstStyle/>
        <a:p>
          <a:pPr algn="ctr" rtl="0">
            <a:defRPr sz="1000"/>
          </a:pPr>
          <a:r>
            <a:rPr lang="nl-NL" sz="1000" b="0" i="0" u="none" strike="noStrike" baseline="0">
              <a:solidFill>
                <a:srgbClr val="000000"/>
              </a:solidFill>
              <a:latin typeface="Arial"/>
              <a:cs typeface="Arial"/>
            </a:rPr>
            <a:t>0 %</a:t>
          </a:r>
        </a:p>
      </xdr:txBody>
    </xdr:sp>
    <xdr:clientData/>
  </xdr:twoCellAnchor>
  <xdr:twoCellAnchor>
    <xdr:from>
      <xdr:col>12</xdr:col>
      <xdr:colOff>76200</xdr:colOff>
      <xdr:row>19</xdr:row>
      <xdr:rowOff>19050</xdr:rowOff>
    </xdr:from>
    <xdr:to>
      <xdr:col>14</xdr:col>
      <xdr:colOff>19050</xdr:colOff>
      <xdr:row>20</xdr:row>
      <xdr:rowOff>19050</xdr:rowOff>
    </xdr:to>
    <xdr:sp macro="" textlink="">
      <xdr:nvSpPr>
        <xdr:cNvPr id="3509" name="Text Box 437"/>
        <xdr:cNvSpPr txBox="1">
          <a:spLocks noChangeArrowheads="1"/>
        </xdr:cNvSpPr>
      </xdr:nvSpPr>
      <xdr:spPr bwMode="auto">
        <a:xfrm>
          <a:off x="5886450" y="8343900"/>
          <a:ext cx="457200" cy="2571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50 %</a:t>
          </a:r>
        </a:p>
      </xdr:txBody>
    </xdr:sp>
    <xdr:clientData/>
  </xdr:twoCellAnchor>
  <xdr:twoCellAnchor>
    <xdr:from>
      <xdr:col>16</xdr:col>
      <xdr:colOff>114300</xdr:colOff>
      <xdr:row>19</xdr:row>
      <xdr:rowOff>19050</xdr:rowOff>
    </xdr:from>
    <xdr:to>
      <xdr:col>18</xdr:col>
      <xdr:colOff>57150</xdr:colOff>
      <xdr:row>20</xdr:row>
      <xdr:rowOff>19050</xdr:rowOff>
    </xdr:to>
    <xdr:sp macro="" textlink="">
      <xdr:nvSpPr>
        <xdr:cNvPr id="3510" name="Text Box 438"/>
        <xdr:cNvSpPr txBox="1">
          <a:spLocks noChangeArrowheads="1"/>
        </xdr:cNvSpPr>
      </xdr:nvSpPr>
      <xdr:spPr bwMode="auto">
        <a:xfrm>
          <a:off x="6953250" y="8343900"/>
          <a:ext cx="457200" cy="2571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100 %</a:t>
          </a:r>
        </a:p>
      </xdr:txBody>
    </xdr:sp>
    <xdr:clientData/>
  </xdr:twoCellAnchor>
  <xdr:twoCellAnchor>
    <xdr:from>
      <xdr:col>3</xdr:col>
      <xdr:colOff>409575</xdr:colOff>
      <xdr:row>12</xdr:row>
      <xdr:rowOff>1000125</xdr:rowOff>
    </xdr:from>
    <xdr:to>
      <xdr:col>3</xdr:col>
      <xdr:colOff>866775</xdr:colOff>
      <xdr:row>12</xdr:row>
      <xdr:rowOff>1257300</xdr:rowOff>
    </xdr:to>
    <xdr:sp macro="" textlink="">
      <xdr:nvSpPr>
        <xdr:cNvPr id="3511" name="Text Box 439"/>
        <xdr:cNvSpPr txBox="1">
          <a:spLocks noChangeArrowheads="1"/>
        </xdr:cNvSpPr>
      </xdr:nvSpPr>
      <xdr:spPr bwMode="auto">
        <a:xfrm>
          <a:off x="2324100" y="6448425"/>
          <a:ext cx="457200" cy="2571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0 %</a:t>
          </a:r>
        </a:p>
      </xdr:txBody>
    </xdr:sp>
    <xdr:clientData/>
  </xdr:twoCellAnchor>
  <xdr:twoCellAnchor>
    <xdr:from>
      <xdr:col>8</xdr:col>
      <xdr:colOff>171450</xdr:colOff>
      <xdr:row>12</xdr:row>
      <xdr:rowOff>1000125</xdr:rowOff>
    </xdr:from>
    <xdr:to>
      <xdr:col>10</xdr:col>
      <xdr:colOff>114300</xdr:colOff>
      <xdr:row>12</xdr:row>
      <xdr:rowOff>1257300</xdr:rowOff>
    </xdr:to>
    <xdr:sp macro="" textlink="">
      <xdr:nvSpPr>
        <xdr:cNvPr id="3512" name="Text Box 440"/>
        <xdr:cNvSpPr txBox="1">
          <a:spLocks noChangeArrowheads="1"/>
        </xdr:cNvSpPr>
      </xdr:nvSpPr>
      <xdr:spPr bwMode="auto">
        <a:xfrm>
          <a:off x="4953000" y="6448425"/>
          <a:ext cx="457200" cy="2571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50 %</a:t>
          </a:r>
        </a:p>
      </xdr:txBody>
    </xdr:sp>
    <xdr:clientData/>
  </xdr:twoCellAnchor>
  <xdr:twoCellAnchor>
    <xdr:from>
      <xdr:col>18</xdr:col>
      <xdr:colOff>28575</xdr:colOff>
      <xdr:row>12</xdr:row>
      <xdr:rowOff>971550</xdr:rowOff>
    </xdr:from>
    <xdr:to>
      <xdr:col>20</xdr:col>
      <xdr:colOff>76200</xdr:colOff>
      <xdr:row>12</xdr:row>
      <xdr:rowOff>1228725</xdr:rowOff>
    </xdr:to>
    <xdr:sp macro="" textlink="">
      <xdr:nvSpPr>
        <xdr:cNvPr id="3513" name="Text Box 441"/>
        <xdr:cNvSpPr txBox="1">
          <a:spLocks noChangeArrowheads="1"/>
        </xdr:cNvSpPr>
      </xdr:nvSpPr>
      <xdr:spPr bwMode="auto">
        <a:xfrm>
          <a:off x="7381875" y="6419850"/>
          <a:ext cx="466725" cy="2571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100 %</a:t>
          </a:r>
        </a:p>
      </xdr:txBody>
    </xdr:sp>
    <xdr:clientData/>
  </xdr:twoCellAnchor>
  <xdr:twoCellAnchor>
    <xdr:from>
      <xdr:col>9</xdr:col>
      <xdr:colOff>133350</xdr:colOff>
      <xdr:row>12</xdr:row>
      <xdr:rowOff>942975</xdr:rowOff>
    </xdr:from>
    <xdr:to>
      <xdr:col>9</xdr:col>
      <xdr:colOff>133350</xdr:colOff>
      <xdr:row>12</xdr:row>
      <xdr:rowOff>990600</xdr:rowOff>
    </xdr:to>
    <xdr:sp macro="" textlink="">
      <xdr:nvSpPr>
        <xdr:cNvPr id="130492" name="Line 442"/>
        <xdr:cNvSpPr>
          <a:spLocks noChangeShapeType="1"/>
        </xdr:cNvSpPr>
      </xdr:nvSpPr>
      <xdr:spPr bwMode="auto">
        <a:xfrm>
          <a:off x="5172075" y="6391275"/>
          <a:ext cx="0" cy="476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172132</xdr:colOff>
      <xdr:row>16</xdr:row>
      <xdr:rowOff>165247</xdr:rowOff>
    </xdr:from>
    <xdr:to>
      <xdr:col>14</xdr:col>
      <xdr:colOff>21774</xdr:colOff>
      <xdr:row>16</xdr:row>
      <xdr:rowOff>355747</xdr:rowOff>
    </xdr:to>
    <xdr:sp macro="" textlink="">
      <xdr:nvSpPr>
        <xdr:cNvPr id="125" name="Rectangle 117"/>
        <xdr:cNvSpPr>
          <a:spLocks noChangeArrowheads="1"/>
        </xdr:cNvSpPr>
      </xdr:nvSpPr>
      <xdr:spPr bwMode="auto">
        <a:xfrm>
          <a:off x="5989186" y="7989354"/>
          <a:ext cx="359909" cy="190500"/>
        </a:xfrm>
        <a:prstGeom prst="rect">
          <a:avLst/>
        </a:prstGeom>
        <a:solidFill>
          <a:srgbClr val="FF9900"/>
        </a:solidFill>
        <a:ln w="9525">
          <a:solidFill>
            <a:srgbClr val="000000"/>
          </a:solidFill>
          <a:miter lim="800000"/>
          <a:headEnd/>
          <a:tailEnd/>
        </a:ln>
      </xdr:spPr>
    </xdr:sp>
    <xdr:clientData/>
  </xdr:twoCellAnchor>
  <xdr:twoCellAnchor>
    <xdr:from>
      <xdr:col>8</xdr:col>
      <xdr:colOff>136072</xdr:colOff>
      <xdr:row>16</xdr:row>
      <xdr:rowOff>170010</xdr:rowOff>
    </xdr:from>
    <xdr:to>
      <xdr:col>9</xdr:col>
      <xdr:colOff>250372</xdr:colOff>
      <xdr:row>16</xdr:row>
      <xdr:rowOff>350985</xdr:rowOff>
    </xdr:to>
    <xdr:sp macro="" textlink="">
      <xdr:nvSpPr>
        <xdr:cNvPr id="126" name="Rectangle 118"/>
        <xdr:cNvSpPr>
          <a:spLocks noChangeArrowheads="1"/>
        </xdr:cNvSpPr>
      </xdr:nvSpPr>
      <xdr:spPr bwMode="auto">
        <a:xfrm>
          <a:off x="4932590" y="7994117"/>
          <a:ext cx="369434" cy="180975"/>
        </a:xfrm>
        <a:prstGeom prst="rect">
          <a:avLst/>
        </a:prstGeom>
        <a:solidFill>
          <a:srgbClr val="000080"/>
        </a:solidFill>
        <a:ln w="9525">
          <a:solidFill>
            <a:srgbClr val="000000"/>
          </a:solidFill>
          <a:miter lim="800000"/>
          <a:headEnd/>
          <a:tailEnd/>
        </a:ln>
      </xdr:spPr>
    </xdr:sp>
    <xdr:clientData/>
  </xdr:twoCellAnchor>
  <xdr:oneCellAnchor>
    <xdr:from>
      <xdr:col>14</xdr:col>
      <xdr:colOff>27894</xdr:colOff>
      <xdr:row>16</xdr:row>
      <xdr:rowOff>143895</xdr:rowOff>
    </xdr:from>
    <xdr:ext cx="1173616" cy="233205"/>
    <xdr:sp macro="" textlink="">
      <xdr:nvSpPr>
        <xdr:cNvPr id="127" name="TextBox 1"/>
        <xdr:cNvSpPr txBox="1"/>
      </xdr:nvSpPr>
      <xdr:spPr>
        <a:xfrm>
          <a:off x="6355215" y="7968002"/>
          <a:ext cx="117361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900"/>
            <a:t>= gereed voor test</a:t>
          </a:r>
        </a:p>
      </xdr:txBody>
    </xdr:sp>
    <xdr:clientData/>
  </xdr:oneCellAnchor>
  <xdr:oneCellAnchor>
    <xdr:from>
      <xdr:col>9</xdr:col>
      <xdr:colOff>249011</xdr:colOff>
      <xdr:row>16</xdr:row>
      <xdr:rowOff>136072</xdr:rowOff>
    </xdr:from>
    <xdr:ext cx="663348" cy="248851"/>
    <xdr:sp macro="" textlink="">
      <xdr:nvSpPr>
        <xdr:cNvPr id="128" name="TextBox 128"/>
        <xdr:cNvSpPr txBox="1"/>
      </xdr:nvSpPr>
      <xdr:spPr>
        <a:xfrm>
          <a:off x="5300663" y="7960179"/>
          <a:ext cx="66334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000"/>
            <a:t>= </a:t>
          </a:r>
          <a:r>
            <a:rPr lang="nl-NL" sz="900"/>
            <a:t>getest</a:t>
          </a:r>
          <a:endParaRPr lang="nl-NL" sz="10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180975</xdr:colOff>
      <xdr:row>3</xdr:row>
      <xdr:rowOff>0</xdr:rowOff>
    </xdr:from>
    <xdr:to>
      <xdr:col>14</xdr:col>
      <xdr:colOff>419100</xdr:colOff>
      <xdr:row>37</xdr:row>
      <xdr:rowOff>28575</xdr:rowOff>
    </xdr:to>
    <xdr:sp macro="" textlink="">
      <xdr:nvSpPr>
        <xdr:cNvPr id="10248" name="Text Box 8"/>
        <xdr:cNvSpPr txBox="1">
          <a:spLocks noChangeArrowheads="1"/>
        </xdr:cNvSpPr>
      </xdr:nvSpPr>
      <xdr:spPr bwMode="auto">
        <a:xfrm>
          <a:off x="7696200" y="638175"/>
          <a:ext cx="4505325" cy="1181100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nl-NL" sz="1400" b="1" i="0" u="none" strike="noStrike" baseline="0">
              <a:solidFill>
                <a:srgbClr val="000080"/>
              </a:solidFill>
              <a:latin typeface="Arial"/>
              <a:cs typeface="Arial"/>
            </a:rPr>
            <a:t>Opmerkingen</a:t>
          </a:r>
          <a:endParaRPr lang="nl-NL" sz="1000" b="1" i="0" u="none" strike="noStrike" baseline="0">
            <a:solidFill>
              <a:srgbClr val="000080"/>
            </a:solidFill>
            <a:latin typeface="Arial"/>
            <a:cs typeface="Arial"/>
          </a:endParaRPr>
        </a:p>
        <a:p>
          <a:pPr algn="l" rtl="0">
            <a:defRPr sz="1000"/>
          </a:pPr>
          <a:endParaRPr lang="nl-NL" sz="12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200" b="0" i="0" u="none" strike="noStrike" baseline="0">
              <a:solidFill>
                <a:srgbClr val="000000"/>
              </a:solidFill>
              <a:latin typeface="Arial" pitchFamily="34" charset="0"/>
              <a:cs typeface="Arial" pitchFamily="34" charset="0"/>
            </a:rPr>
            <a:t>Op deze kaart kan een nadere (tekstuele) toelichting gegeven worden bij de voorkant van de vrijgavekaart. </a:t>
          </a:r>
          <a:r>
            <a:rPr lang="nl-NL" sz="1200" b="0" i="0" baseline="0">
              <a:latin typeface="Arial" pitchFamily="34" charset="0"/>
              <a:ea typeface="+mn-ea"/>
              <a:cs typeface="Arial" pitchFamily="34" charset="0"/>
            </a:rPr>
            <a:t>Gebruik is optioneel.</a:t>
          </a:r>
          <a:endParaRPr lang="nl-NL" sz="1200">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2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200" b="0" i="0" u="none" strike="noStrike" baseline="0">
              <a:solidFill>
                <a:srgbClr val="000000"/>
              </a:solidFill>
              <a:latin typeface="Arial" pitchFamily="34" charset="0"/>
              <a:cs typeface="Arial" pitchFamily="34" charset="0"/>
            </a:rPr>
            <a:t>De blauwe teksten kunnen aangepast worden. </a:t>
          </a:r>
          <a:r>
            <a:rPr lang="nl-NL" sz="1200" b="0" i="0" baseline="0">
              <a:latin typeface="Arial" pitchFamily="34" charset="0"/>
              <a:ea typeface="+mn-ea"/>
              <a:cs typeface="Arial" pitchFamily="34" charset="0"/>
            </a:rPr>
            <a:t>Nummers en onderdelen worden automatisch overgenomen van blad Data.</a:t>
          </a:r>
          <a:endParaRPr lang="nl-NL" sz="1200" b="1" i="0" baseline="0">
            <a:latin typeface="Arial" pitchFamily="34" charset="0"/>
            <a:ea typeface="+mn-ea"/>
            <a:cs typeface="Arial" pitchFamily="34" charset="0"/>
          </a:endParaRPr>
        </a:p>
        <a:p>
          <a:pPr algn="l" rtl="0">
            <a:defRPr sz="1000"/>
          </a:pPr>
          <a:endParaRPr lang="nl-NL" sz="1200" b="0" i="0" u="none" strike="noStrike" baseline="0">
            <a:solidFill>
              <a:srgbClr val="000000"/>
            </a:solidFill>
            <a:latin typeface="Arial" pitchFamily="34" charset="0"/>
            <a:cs typeface="Arial" pitchFamily="34" charset="0"/>
          </a:endParaRPr>
        </a:p>
        <a:p>
          <a:pPr algn="l" rtl="0">
            <a:defRPr sz="1000"/>
          </a:pPr>
          <a:r>
            <a:rPr lang="nl-NL" sz="1200" b="0" i="0" u="none" strike="noStrike" baseline="0">
              <a:solidFill>
                <a:srgbClr val="000000"/>
              </a:solidFill>
              <a:latin typeface="Arial" pitchFamily="34" charset="0"/>
              <a:cs typeface="Arial" pitchFamily="34" charset="0"/>
            </a:rPr>
            <a:t>Hij kan letterlijk op de achterkant geprint worden, maar liever niet, want je hangt ze op, dus naast elkaar.</a:t>
          </a:r>
        </a:p>
        <a:p>
          <a:pPr algn="l" rtl="0">
            <a:defRPr sz="1000"/>
          </a:pPr>
          <a:endParaRPr lang="nl-NL" sz="1000" b="1" i="0" u="none" strike="noStrike" baseline="0">
            <a:solidFill>
              <a:srgbClr val="000080"/>
            </a:solidFill>
            <a:latin typeface="Arial"/>
            <a:cs typeface="Arial"/>
          </a:endParaRPr>
        </a:p>
        <a:p>
          <a:pPr algn="l" rtl="0">
            <a:defRPr sz="1000"/>
          </a:pPr>
          <a:endParaRPr lang="nl-NL" sz="1000" b="1" i="0" u="none" strike="noStrike" baseline="0">
            <a:solidFill>
              <a:srgbClr val="000080"/>
            </a:solidFill>
            <a:latin typeface="Arial"/>
            <a:cs typeface="Arial"/>
          </a:endParaRPr>
        </a:p>
        <a:p>
          <a:pPr algn="l" rtl="0">
            <a:defRPr sz="1000"/>
          </a:pPr>
          <a:r>
            <a:rPr lang="nl-NL" sz="1400" b="1" i="0" u="none" strike="noStrike" baseline="0">
              <a:solidFill>
                <a:srgbClr val="000080"/>
              </a:solidFill>
              <a:latin typeface="Arial"/>
              <a:cs typeface="Arial"/>
            </a:rPr>
            <a:t>Betekenis stoplichtkleuren</a:t>
          </a:r>
        </a:p>
        <a:p>
          <a:pPr algn="l" rtl="0">
            <a:defRPr sz="1000"/>
          </a:pPr>
          <a:endParaRPr lang="nl-NL" sz="1000" b="1" i="0" u="none" strike="noStrike" baseline="0">
            <a:solidFill>
              <a:srgbClr val="000080"/>
            </a:solidFill>
            <a:latin typeface="Arial"/>
            <a:cs typeface="Arial"/>
          </a:endParaRPr>
        </a:p>
        <a:p>
          <a:pPr algn="l" rtl="0">
            <a:defRPr sz="1000"/>
          </a:pPr>
          <a:r>
            <a:rPr lang="nl-NL" sz="1200" b="0" i="0" u="none" strike="noStrike" baseline="0">
              <a:solidFill>
                <a:srgbClr val="000000"/>
              </a:solidFill>
              <a:latin typeface="Arial"/>
              <a:cs typeface="Arial"/>
            </a:rPr>
            <a:t>Kleuren als rood en groen doen iets met je omgeving. Maak daar bewust gebruik van: het gaat erom welk effect je wilt sorteren. Hou rekening met de reflexen die in een organisatie aanwezig zijn, en bedenk dat je die reflexen niet simpelweg kunt 'managen' met een eigen definitie van de kleuren, hoe helder ook!</a:t>
          </a:r>
        </a:p>
        <a:p>
          <a:pPr algn="l" rtl="0">
            <a:defRPr sz="1000"/>
          </a:pPr>
          <a:endParaRPr lang="nl-NL" sz="1200" b="0" i="0" u="none" strike="noStrike" baseline="0">
            <a:solidFill>
              <a:srgbClr val="000000"/>
            </a:solidFill>
            <a:latin typeface="Arial"/>
            <a:cs typeface="Arial"/>
          </a:endParaRPr>
        </a:p>
        <a:p>
          <a:pPr algn="l" rtl="0">
            <a:defRPr sz="1000"/>
          </a:pPr>
          <a:r>
            <a:rPr lang="nl-NL" sz="1200" b="0" i="0" u="none" strike="noStrike" baseline="0">
              <a:solidFill>
                <a:srgbClr val="000000"/>
              </a:solidFill>
              <a:latin typeface="Arial"/>
              <a:cs typeface="Arial"/>
            </a:rPr>
            <a:t>Een voorbeeld: organisatie 1 zet om te beginnen alle stoplichten op rood: "geen vrijgave, test gestart cf plan", maar in organisatie 2 werkt dat helemaal verkeerd omdat rood de reflex "probleem, escalatie" oproept. </a:t>
          </a:r>
        </a:p>
        <a:p>
          <a:pPr algn="l" rtl="0">
            <a:defRPr sz="1000"/>
          </a:pPr>
          <a:r>
            <a:rPr lang="nl-NL" sz="1200" b="0" i="0" u="none" strike="noStrike" baseline="0">
              <a:solidFill>
                <a:srgbClr val="000000"/>
              </a:solidFill>
              <a:latin typeface="Arial"/>
              <a:cs typeface="Arial"/>
            </a:rPr>
            <a:t>Ander voorbeeld: een groen stoplicht in organisatie 1 doet dit: "OK, klaar, we hoeven niets meer te doen". En in organisatie 2: "OK, we liggen op schema, hard doorwerken".</a:t>
          </a:r>
        </a:p>
        <a:p>
          <a:pPr algn="l" rtl="0">
            <a:defRPr sz="1000"/>
          </a:pPr>
          <a:endParaRPr lang="nl-NL" sz="1200" b="0" i="0" u="none" strike="noStrike" baseline="0">
            <a:solidFill>
              <a:srgbClr val="000000"/>
            </a:solidFill>
            <a:latin typeface="Arial"/>
            <a:cs typeface="Arial"/>
          </a:endParaRPr>
        </a:p>
        <a:p>
          <a:pPr algn="l" rtl="0">
            <a:defRPr sz="1000"/>
          </a:pPr>
          <a:r>
            <a:rPr lang="nl-NL" sz="1200" b="0" i="0" u="none" strike="noStrike" baseline="0">
              <a:solidFill>
                <a:srgbClr val="000000"/>
              </a:solidFill>
              <a:latin typeface="Arial"/>
              <a:cs typeface="Arial"/>
            </a:rPr>
            <a:t>Moraal: denk hier over na, het gaat om het effect! </a:t>
          </a:r>
        </a:p>
        <a:p>
          <a:pPr algn="l" rtl="0">
            <a:defRPr sz="1000"/>
          </a:pPr>
          <a:endParaRPr lang="nl-NL" sz="1400" b="1" i="0" u="none" strike="noStrike" baseline="0">
            <a:solidFill>
              <a:srgbClr val="000080"/>
            </a:solidFill>
            <a:latin typeface="Arial"/>
            <a:cs typeface="Arial"/>
          </a:endParaRPr>
        </a:p>
        <a:p>
          <a:pPr algn="l" rtl="0">
            <a:defRPr sz="1000"/>
          </a:pPr>
          <a:r>
            <a:rPr lang="nl-NL" sz="1400" b="1" i="0" u="none" strike="noStrike" baseline="0">
              <a:solidFill>
                <a:srgbClr val="000080"/>
              </a:solidFill>
              <a:latin typeface="Arial"/>
              <a:cs typeface="Arial"/>
            </a:rPr>
            <a:t>Hoe voortgang meten?</a:t>
          </a:r>
        </a:p>
        <a:p>
          <a:pPr algn="l" rtl="0">
            <a:defRPr sz="1000"/>
          </a:pPr>
          <a:endParaRPr lang="nl-NL" sz="1400" b="1" i="0" u="none" strike="noStrike" baseline="0">
            <a:solidFill>
              <a:srgbClr val="000080"/>
            </a:solidFill>
            <a:latin typeface="Arial"/>
            <a:cs typeface="Arial"/>
          </a:endParaRPr>
        </a:p>
        <a:p>
          <a:pPr algn="l" rtl="0">
            <a:defRPr sz="1000"/>
          </a:pPr>
          <a:r>
            <a:rPr lang="nl-NL" sz="1200" b="0" i="0" u="none" strike="noStrike" baseline="0">
              <a:solidFill>
                <a:srgbClr val="000000"/>
              </a:solidFill>
              <a:latin typeface="Arial"/>
              <a:cs typeface="Arial"/>
            </a:rPr>
            <a:t>De voortgangsbalken op de vrijgavekaart geven aan:</a:t>
          </a:r>
        </a:p>
        <a:p>
          <a:pPr algn="l" rtl="0">
            <a:defRPr sz="1000"/>
          </a:pPr>
          <a:r>
            <a:rPr lang="nl-NL" sz="1200" b="0" i="0" u="none" strike="noStrike" baseline="0">
              <a:solidFill>
                <a:srgbClr val="000000"/>
              </a:solidFill>
              <a:latin typeface="Arial"/>
              <a:cs typeface="Arial"/>
            </a:rPr>
            <a:t>1. Hoever is het opgeleverd en gereed voor test?</a:t>
          </a:r>
        </a:p>
        <a:p>
          <a:pPr algn="l" rtl="0">
            <a:defRPr sz="1000"/>
          </a:pPr>
          <a:r>
            <a:rPr lang="nl-NL" sz="1200" b="0" i="0" u="none" strike="noStrike" baseline="0">
              <a:solidFill>
                <a:srgbClr val="000000"/>
              </a:solidFill>
              <a:latin typeface="Arial"/>
              <a:cs typeface="Arial"/>
            </a:rPr>
            <a:t>2. Hoever is de testuitvoering gevorderd?</a:t>
          </a:r>
        </a:p>
        <a:p>
          <a:pPr algn="l" rtl="0">
            <a:defRPr sz="1000"/>
          </a:pPr>
          <a:endParaRPr lang="nl-NL" sz="1200" b="0" i="0" u="none" strike="noStrike" baseline="0">
            <a:solidFill>
              <a:srgbClr val="000000"/>
            </a:solidFill>
            <a:latin typeface="Arial"/>
            <a:cs typeface="Arial"/>
          </a:endParaRPr>
        </a:p>
        <a:p>
          <a:pPr algn="l" rtl="0">
            <a:defRPr sz="1000"/>
          </a:pPr>
          <a:r>
            <a:rPr lang="nl-NL" sz="1200" b="0" i="0" u="none" strike="noStrike" baseline="0">
              <a:solidFill>
                <a:srgbClr val="000000"/>
              </a:solidFill>
              <a:latin typeface="Arial"/>
              <a:cs typeface="Arial"/>
            </a:rPr>
            <a:t>De vraag is: hoe bepaal je dat? </a:t>
          </a:r>
        </a:p>
        <a:p>
          <a:pPr algn="l" rtl="0">
            <a:defRPr sz="1000"/>
          </a:pPr>
          <a:endParaRPr lang="nl-NL" sz="1200" b="0" i="0" u="none" strike="noStrike" baseline="0">
            <a:solidFill>
              <a:srgbClr val="000000"/>
            </a:solidFill>
            <a:latin typeface="Arial"/>
            <a:cs typeface="Arial"/>
          </a:endParaRPr>
        </a:p>
        <a:p>
          <a:pPr algn="l" rtl="0">
            <a:defRPr sz="1000"/>
          </a:pPr>
          <a:r>
            <a:rPr lang="nl-NL" sz="1200" b="0" i="0" u="none" strike="noStrike" baseline="0">
              <a:solidFill>
                <a:srgbClr val="000000"/>
              </a:solidFill>
              <a:latin typeface="Arial"/>
              <a:cs typeface="Arial"/>
            </a:rPr>
            <a:t>Dit is heel situationeel, maar het moet wel duidelijk zijn.</a:t>
          </a:r>
        </a:p>
        <a:p>
          <a:pPr algn="l" rtl="0">
            <a:defRPr sz="1000"/>
          </a:pPr>
          <a:r>
            <a:rPr lang="nl-NL" sz="1200" b="0" i="0" u="none" strike="noStrike" baseline="0">
              <a:solidFill>
                <a:srgbClr val="000000"/>
              </a:solidFill>
              <a:latin typeface="Arial"/>
              <a:cs typeface="Arial"/>
            </a:rPr>
            <a:t>Hieronder enkele aanbevelingen.</a:t>
          </a:r>
        </a:p>
        <a:p>
          <a:pPr algn="l" rtl="0">
            <a:defRPr sz="1000"/>
          </a:pPr>
          <a:endParaRPr lang="nl-NL" sz="1200" b="0" i="0" u="none" strike="noStrike" baseline="0">
            <a:solidFill>
              <a:srgbClr val="000000"/>
            </a:solidFill>
            <a:latin typeface="Arial"/>
            <a:cs typeface="Arial"/>
          </a:endParaRPr>
        </a:p>
        <a:p>
          <a:pPr algn="l" rtl="0">
            <a:defRPr sz="1000"/>
          </a:pPr>
          <a:r>
            <a:rPr lang="nl-NL" sz="1200" b="0" i="0" u="sng" strike="noStrike" baseline="0">
              <a:solidFill>
                <a:srgbClr val="000000"/>
              </a:solidFill>
              <a:latin typeface="Arial"/>
              <a:cs typeface="Arial"/>
            </a:rPr>
            <a:t>Gereed voor test</a:t>
          </a:r>
          <a:r>
            <a:rPr lang="nl-NL" sz="1200" b="0" i="0" u="none" strike="noStrike" baseline="0">
              <a:solidFill>
                <a:srgbClr val="000000"/>
              </a:solidFill>
              <a:latin typeface="Arial"/>
              <a:cs typeface="Arial"/>
            </a:rPr>
            <a:t> kan in termen van beschikbare softwarecomponenten in de testomgeving. Hou ook rekening met testbasis (specs) , testdata, interfaces, autorisaties, testblokkerende issuesetc. Aanbevolen wordt om hier alleen zaken onder te brengen die </a:t>
          </a:r>
          <a:r>
            <a:rPr lang="nl-NL" sz="1200" b="0" i="1" u="none" strike="noStrike" baseline="0">
              <a:solidFill>
                <a:srgbClr val="000000"/>
              </a:solidFill>
              <a:latin typeface="Arial"/>
              <a:cs typeface="Arial"/>
            </a:rPr>
            <a:t>geen </a:t>
          </a:r>
          <a:r>
            <a:rPr lang="nl-NL" sz="1200" b="0" i="0" u="none" strike="noStrike" baseline="0">
              <a:solidFill>
                <a:srgbClr val="000000"/>
              </a:solidFill>
              <a:latin typeface="Arial"/>
              <a:cs typeface="Arial"/>
            </a:rPr>
            <a:t>verantwoordelijkheid van testteam/testmanager zijn. E.e.a. conform test- en projectplan. </a:t>
          </a:r>
        </a:p>
        <a:p>
          <a:pPr algn="l" rtl="0">
            <a:defRPr sz="1000"/>
          </a:pPr>
          <a:endParaRPr lang="nl-NL" sz="1200" b="0" i="0" u="none" strike="noStrike" baseline="0">
            <a:solidFill>
              <a:srgbClr val="000000"/>
            </a:solidFill>
            <a:latin typeface="Arial"/>
            <a:cs typeface="Arial"/>
          </a:endParaRPr>
        </a:p>
        <a:p>
          <a:pPr algn="l" rtl="0">
            <a:defRPr sz="1000"/>
          </a:pPr>
          <a:r>
            <a:rPr lang="nl-NL" sz="1200" b="0" i="0" u="sng" strike="noStrike" baseline="0">
              <a:solidFill>
                <a:srgbClr val="000000"/>
              </a:solidFill>
              <a:latin typeface="Arial"/>
              <a:cs typeface="Arial"/>
            </a:rPr>
            <a:t>Testvoortgang</a:t>
          </a:r>
          <a:r>
            <a:rPr lang="nl-NL" sz="1200" b="0" i="0" u="none" strike="noStrike" baseline="0">
              <a:solidFill>
                <a:srgbClr val="000000"/>
              </a:solidFill>
              <a:latin typeface="Arial"/>
              <a:cs typeface="Arial"/>
            </a:rPr>
            <a:t> meet je bij voorkeur in termen van afgedekte risico's/requirements/acceptatiecriteria</a:t>
          </a:r>
        </a:p>
        <a:p>
          <a:pPr algn="l" rtl="0">
            <a:defRPr sz="1000"/>
          </a:pPr>
          <a:r>
            <a:rPr lang="nl-NL" sz="1200" b="0" i="1" u="none" strike="noStrike" baseline="0">
              <a:solidFill>
                <a:srgbClr val="000000"/>
              </a:solidFill>
              <a:latin typeface="Arial"/>
              <a:cs typeface="Arial"/>
            </a:rPr>
            <a:t>of:</a:t>
          </a:r>
          <a:r>
            <a:rPr lang="nl-NL" sz="1200" b="0" i="0" u="none" strike="noStrike" baseline="0">
              <a:solidFill>
                <a:srgbClr val="000000"/>
              </a:solidFill>
              <a:latin typeface="Arial"/>
              <a:cs typeface="Arial"/>
            </a:rPr>
            <a:t>  in termen van uitgevoerde testscenario's, testgevallen, testscripts,</a:t>
          </a:r>
        </a:p>
        <a:p>
          <a:pPr algn="l" rtl="0">
            <a:defRPr sz="1000"/>
          </a:pPr>
          <a:r>
            <a:rPr lang="nl-NL" sz="1200" b="0" i="1" u="none" strike="noStrike" baseline="0">
              <a:solidFill>
                <a:srgbClr val="000000"/>
              </a:solidFill>
              <a:latin typeface="Arial"/>
              <a:cs typeface="Arial"/>
            </a:rPr>
            <a:t>of:</a:t>
          </a:r>
          <a:r>
            <a:rPr lang="nl-NL" sz="1200" b="0" i="0" u="none" strike="noStrike" baseline="0">
              <a:solidFill>
                <a:srgbClr val="000000"/>
              </a:solidFill>
              <a:latin typeface="Arial"/>
              <a:cs typeface="Arial"/>
            </a:rPr>
            <a:t>  in termen van afgedekte specificaties, softwarecomponenten, functies, use cases, schermen, …</a:t>
          </a:r>
        </a:p>
        <a:p>
          <a:pPr algn="l" rtl="0">
            <a:defRPr sz="1000"/>
          </a:pPr>
          <a:endParaRPr lang="nl-NL" sz="1200" b="0" i="0" u="none" strike="noStrike" baseline="0">
            <a:solidFill>
              <a:srgbClr val="000000"/>
            </a:solidFill>
            <a:latin typeface="Arial"/>
            <a:cs typeface="Arial"/>
          </a:endParaRPr>
        </a:p>
        <a:p>
          <a:pPr algn="l" rtl="0">
            <a:defRPr sz="1000"/>
          </a:pPr>
          <a:r>
            <a:rPr lang="nl-NL" sz="1200" b="0" i="0" u="none" strike="noStrike" baseline="0">
              <a:solidFill>
                <a:srgbClr val="000000"/>
              </a:solidFill>
              <a:latin typeface="Arial"/>
              <a:cs typeface="Arial"/>
            </a:rPr>
            <a:t>Ook hier: cf. testplan.</a:t>
          </a:r>
        </a:p>
        <a:p>
          <a:pPr algn="l" rtl="0">
            <a:defRPr sz="1000"/>
          </a:pPr>
          <a:endParaRPr lang="nl-NL" sz="1200" b="0" i="0" u="none" strike="noStrike" baseline="0">
            <a:solidFill>
              <a:srgbClr val="000000"/>
            </a:solidFill>
            <a:latin typeface="Arial"/>
            <a:cs typeface="Arial"/>
          </a:endParaRPr>
        </a:p>
        <a:p>
          <a:pPr algn="l" rtl="0">
            <a:defRPr sz="1000"/>
          </a:pPr>
          <a:r>
            <a:rPr lang="nl-NL" sz="1200" b="0" i="0" u="none" strike="noStrike" baseline="0">
              <a:solidFill>
                <a:srgbClr val="000000"/>
              </a:solidFill>
              <a:latin typeface="Arial"/>
              <a:cs typeface="Arial"/>
            </a:rPr>
            <a:t>Hoe dan ook: zorg dat het duidelijk is en geef hiernaast, onder kopje "Hoe is de voortgang gemeten?" aan hoe de 'kijkers' het moeten interpreteren.</a:t>
          </a:r>
        </a:p>
      </xdr:txBody>
    </xdr:sp>
    <xdr:clientData/>
  </xdr:twoCellAnchor>
  <xdr:twoCellAnchor editAs="oneCell">
    <xdr:from>
      <xdr:col>4</xdr:col>
      <xdr:colOff>1476375</xdr:colOff>
      <xdr:row>3</xdr:row>
      <xdr:rowOff>200025</xdr:rowOff>
    </xdr:from>
    <xdr:to>
      <xdr:col>4</xdr:col>
      <xdr:colOff>2371725</xdr:colOff>
      <xdr:row>3</xdr:row>
      <xdr:rowOff>1066800</xdr:rowOff>
    </xdr:to>
    <xdr:pic>
      <xdr:nvPicPr>
        <xdr:cNvPr id="10571" name="Picture 1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0" y="83820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28575</xdr:colOff>
      <xdr:row>2</xdr:row>
      <xdr:rowOff>47625</xdr:rowOff>
    </xdr:from>
    <xdr:to>
      <xdr:col>5</xdr:col>
      <xdr:colOff>133350</xdr:colOff>
      <xdr:row>38</xdr:row>
      <xdr:rowOff>38100</xdr:rowOff>
    </xdr:to>
    <xdr:sp macro="" textlink="">
      <xdr:nvSpPr>
        <xdr:cNvPr id="10572" name="AutoShape 13"/>
        <xdr:cNvSpPr>
          <a:spLocks noChangeArrowheads="1"/>
        </xdr:cNvSpPr>
      </xdr:nvSpPr>
      <xdr:spPr bwMode="auto">
        <a:xfrm>
          <a:off x="257175" y="628650"/>
          <a:ext cx="7696200" cy="11887200"/>
        </a:xfrm>
        <a:prstGeom prst="roundRect">
          <a:avLst>
            <a:gd name="adj" fmla="val 4898"/>
          </a:avLst>
        </a:prstGeom>
        <a:noFill/>
        <a:ln w="38100">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238125</xdr:colOff>
      <xdr:row>12</xdr:row>
      <xdr:rowOff>19050</xdr:rowOff>
    </xdr:from>
    <xdr:to>
      <xdr:col>17</xdr:col>
      <xdr:colOff>381000</xdr:colOff>
      <xdr:row>32</xdr:row>
      <xdr:rowOff>180975</xdr:rowOff>
    </xdr:to>
    <xdr:sp macro="" textlink="">
      <xdr:nvSpPr>
        <xdr:cNvPr id="5143" name="Text Box 23"/>
        <xdr:cNvSpPr txBox="1">
          <a:spLocks noChangeArrowheads="1"/>
        </xdr:cNvSpPr>
      </xdr:nvSpPr>
      <xdr:spPr bwMode="auto">
        <a:xfrm>
          <a:off x="7181850" y="2076450"/>
          <a:ext cx="2838450" cy="35242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nl-NL" sz="1000" b="1" i="0" u="none" strike="noStrike" baseline="0">
              <a:solidFill>
                <a:srgbClr val="000080"/>
              </a:solidFill>
              <a:latin typeface="Arial"/>
              <a:cs typeface="Arial"/>
            </a:rPr>
            <a:t>Automatisch ophalen?</a:t>
          </a:r>
        </a:p>
        <a:p>
          <a:pPr algn="l" rtl="0">
            <a:defRPr sz="1000"/>
          </a:pPr>
          <a:endParaRPr lang="nl-NL" sz="1000" b="1" i="0" u="none" strike="noStrike" baseline="0">
            <a:solidFill>
              <a:srgbClr val="000080"/>
            </a:solidFill>
            <a:latin typeface="Arial"/>
            <a:cs typeface="Arial"/>
          </a:endParaRPr>
        </a:p>
        <a:p>
          <a:pPr algn="l" rtl="0">
            <a:defRPr sz="1000"/>
          </a:pPr>
          <a:r>
            <a:rPr lang="nl-NL" sz="1000" b="0" i="0" u="none" strike="noStrike" baseline="0">
              <a:solidFill>
                <a:srgbClr val="000000"/>
              </a:solidFill>
              <a:latin typeface="Arial"/>
              <a:cs typeface="Arial"/>
            </a:rPr>
            <a:t>Bel Valori voor een automatische (ODBC) koppeling met </a:t>
          </a:r>
          <a:r>
            <a:rPr lang="nl-NL" sz="1000" b="1" i="1" u="none" strike="noStrike" baseline="0">
              <a:solidFill>
                <a:srgbClr val="000000"/>
              </a:solidFill>
              <a:latin typeface="Arial"/>
              <a:cs typeface="Arial"/>
            </a:rPr>
            <a:t>HP Quality Center</a:t>
          </a:r>
          <a:r>
            <a:rPr lang="nl-NL" sz="1000" b="0" i="0" u="none" strike="noStrike" baseline="0">
              <a:solidFill>
                <a:srgbClr val="000000"/>
              </a:solidFill>
              <a:latin typeface="Arial"/>
              <a:cs typeface="Arial"/>
            </a:rPr>
            <a:t>.</a:t>
          </a:r>
        </a:p>
        <a:p>
          <a:pPr algn="l" rtl="0">
            <a:defRPr sz="1000"/>
          </a:pPr>
          <a:endParaRPr lang="nl-NL" sz="1000" b="1"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Bevindingen kunnen ook eenvoudig worden overgenomen uit de Valori online bevindingentool </a:t>
          </a:r>
          <a:r>
            <a:rPr lang="nl-NL" sz="1000" b="1" i="1" u="none" strike="noStrike" baseline="0">
              <a:solidFill>
                <a:srgbClr val="000000"/>
              </a:solidFill>
              <a:latin typeface="Arial"/>
              <a:cs typeface="Arial"/>
            </a:rPr>
            <a:t>SmarTRACK</a:t>
          </a:r>
          <a:r>
            <a:rPr lang="nl-NL" sz="1000" b="0" i="0" u="none" strike="noStrike" baseline="0">
              <a:solidFill>
                <a:srgbClr val="000000"/>
              </a:solidFill>
              <a:latin typeface="Arial"/>
              <a:cs typeface="Arial"/>
            </a:rPr>
            <a:t>, eventueel met behulp van de SmarTRACK Excel rapportagetool.</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pitchFamily="34" charset="0"/>
              <a:cs typeface="Arial" pitchFamily="34" charset="0"/>
            </a:rPr>
            <a:t>Zorg dat de </a:t>
          </a:r>
          <a:r>
            <a:rPr lang="nl-NL" sz="1000" b="0" i="1" u="none" strike="noStrike" baseline="0">
              <a:solidFill>
                <a:srgbClr val="000000"/>
              </a:solidFill>
              <a:latin typeface="Arial" pitchFamily="34" charset="0"/>
              <a:cs typeface="Arial" pitchFamily="34" charset="0"/>
            </a:rPr>
            <a:t>Onderdelen</a:t>
          </a:r>
          <a:r>
            <a:rPr lang="nl-NL" sz="1000" b="0" i="0" u="none" strike="noStrike" baseline="0">
              <a:solidFill>
                <a:srgbClr val="000000"/>
              </a:solidFill>
              <a:latin typeface="Arial" pitchFamily="34" charset="0"/>
              <a:cs typeface="Arial" pitchFamily="34" charset="0"/>
            </a:rPr>
            <a:t> van de vrijgavekaart gelijk zijn aan de </a:t>
          </a:r>
          <a:r>
            <a:rPr lang="nl-NL" sz="1000" b="0" i="1" u="none" strike="noStrike" baseline="0">
              <a:solidFill>
                <a:srgbClr val="000000"/>
              </a:solidFill>
              <a:latin typeface="Arial" pitchFamily="34" charset="0"/>
              <a:cs typeface="Arial" pitchFamily="34" charset="0"/>
            </a:rPr>
            <a:t>Onderdelen/</a:t>
          </a:r>
          <a:r>
            <a:rPr lang="nl-NL" sz="1000" b="0" i="1" baseline="0">
              <a:latin typeface="Arial" pitchFamily="34" charset="0"/>
              <a:ea typeface="+mn-ea"/>
              <a:cs typeface="Arial" pitchFamily="34" charset="0"/>
            </a:rPr>
            <a:t>Categorien </a:t>
          </a:r>
          <a:r>
            <a:rPr lang="nl-NL" sz="1000" b="0" i="0" u="none" strike="noStrike" baseline="0">
              <a:solidFill>
                <a:srgbClr val="000000"/>
              </a:solidFill>
              <a:latin typeface="Arial" pitchFamily="34" charset="0"/>
              <a:cs typeface="Arial" pitchFamily="34" charset="0"/>
            </a:rPr>
            <a:t>in</a:t>
          </a:r>
          <a:r>
            <a:rPr lang="nl-NL" sz="1000" b="0" i="1" u="none" strike="noStrike" baseline="0">
              <a:solidFill>
                <a:srgbClr val="000000"/>
              </a:solidFill>
              <a:latin typeface="Arial" pitchFamily="34" charset="0"/>
              <a:cs typeface="Arial" pitchFamily="34" charset="0"/>
            </a:rPr>
            <a:t> </a:t>
          </a:r>
          <a:r>
            <a:rPr lang="nl-NL" sz="1000" b="0" i="0" u="none" strike="noStrike" baseline="0">
              <a:solidFill>
                <a:srgbClr val="000000"/>
              </a:solidFill>
              <a:latin typeface="Arial" pitchFamily="34" charset="0"/>
              <a:cs typeface="Arial" pitchFamily="34" charset="0"/>
            </a:rPr>
            <a:t>SmarTRACK.</a:t>
          </a:r>
        </a:p>
      </xdr:txBody>
    </xdr:sp>
    <xdr:clientData/>
  </xdr:twoCellAnchor>
  <xdr:twoCellAnchor>
    <xdr:from>
      <xdr:col>13</xdr:col>
      <xdr:colOff>381000</xdr:colOff>
      <xdr:row>19</xdr:row>
      <xdr:rowOff>123825</xdr:rowOff>
    </xdr:from>
    <xdr:to>
      <xdr:col>15</xdr:col>
      <xdr:colOff>476250</xdr:colOff>
      <xdr:row>27</xdr:row>
      <xdr:rowOff>85725</xdr:rowOff>
    </xdr:to>
    <xdr:pic>
      <xdr:nvPicPr>
        <xdr:cNvPr id="5468" name="Picture 25" descr="TestCircel">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81900" y="3543300"/>
          <a:ext cx="13144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142875</xdr:colOff>
      <xdr:row>2</xdr:row>
      <xdr:rowOff>85725</xdr:rowOff>
    </xdr:from>
    <xdr:to>
      <xdr:col>11</xdr:col>
      <xdr:colOff>0</xdr:colOff>
      <xdr:row>5</xdr:row>
      <xdr:rowOff>57150</xdr:rowOff>
    </xdr:to>
    <xdr:pic>
      <xdr:nvPicPr>
        <xdr:cNvPr id="5469" name="Picture 11">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0325" y="514350"/>
          <a:ext cx="4762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8343900</xdr:colOff>
      <xdr:row>2</xdr:row>
      <xdr:rowOff>57150</xdr:rowOff>
    </xdr:from>
    <xdr:to>
      <xdr:col>3</xdr:col>
      <xdr:colOff>9525</xdr:colOff>
      <xdr:row>5</xdr:row>
      <xdr:rowOff>76200</xdr:rowOff>
    </xdr:to>
    <xdr:pic>
      <xdr:nvPicPr>
        <xdr:cNvPr id="7277" name="Picture 1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00" y="485775"/>
          <a:ext cx="4762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66675</xdr:colOff>
      <xdr:row>2</xdr:row>
      <xdr:rowOff>95250</xdr:rowOff>
    </xdr:from>
    <xdr:to>
      <xdr:col>15</xdr:col>
      <xdr:colOff>600075</xdr:colOff>
      <xdr:row>6</xdr:row>
      <xdr:rowOff>38100</xdr:rowOff>
    </xdr:to>
    <xdr:pic>
      <xdr:nvPicPr>
        <xdr:cNvPr id="15464"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29850" y="523875"/>
          <a:ext cx="533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autoPageBreaks="0" fitToPage="1"/>
  </sheetPr>
  <dimension ref="C1:AE141"/>
  <sheetViews>
    <sheetView showGridLines="0" showRowColHeaders="0" showZeros="0" tabSelected="1" showOutlineSymbols="0" zoomScale="56" zoomScaleNormal="56" workbookViewId="0">
      <selection activeCell="D46" sqref="D46:D51"/>
    </sheetView>
  </sheetViews>
  <sheetFormatPr defaultRowHeight="15" outlineLevelRow="1" outlineLevelCol="1" x14ac:dyDescent="0.2"/>
  <cols>
    <col min="1" max="1" width="22.85546875" customWidth="1"/>
    <col min="2" max="2" width="2.7109375" customWidth="1"/>
    <col min="3" max="3" width="3.140625" customWidth="1"/>
    <col min="4" max="4" width="34.5703125" customWidth="1"/>
    <col min="5" max="5" width="7.42578125" customWidth="1"/>
    <col min="6" max="6" width="4.140625" style="1" hidden="1" customWidth="1" outlineLevel="1"/>
    <col min="7" max="7" width="4.7109375" style="1" hidden="1" customWidth="1" outlineLevel="1"/>
    <col min="8" max="8" width="1" style="1" customWidth="1" collapsed="1"/>
    <col min="9" max="18" width="3.85546875" style="1" customWidth="1"/>
    <col min="19" max="19" width="1" style="1" customWidth="1" collapsed="1"/>
    <col min="20" max="23" width="6" style="1" customWidth="1"/>
    <col min="24" max="24" width="5.5703125" style="18" customWidth="1"/>
    <col min="25" max="25" width="0.85546875" style="1" customWidth="1"/>
    <col min="26" max="26" width="2.5703125" customWidth="1"/>
    <col min="27" max="27" width="1" customWidth="1"/>
    <col min="28" max="28" width="3" customWidth="1"/>
    <col min="29" max="29" width="27.7109375" customWidth="1"/>
    <col min="30" max="30" width="67.85546875" style="50" customWidth="1"/>
  </cols>
  <sheetData>
    <row r="1" spans="3:31" ht="24" customHeight="1" x14ac:dyDescent="0.25">
      <c r="F1"/>
      <c r="G1"/>
      <c r="K1" s="167" t="s">
        <v>58</v>
      </c>
      <c r="M1"/>
      <c r="N1"/>
      <c r="O1"/>
      <c r="P1"/>
      <c r="Q1"/>
      <c r="R1"/>
      <c r="S1"/>
      <c r="T1"/>
      <c r="U1"/>
      <c r="V1"/>
      <c r="W1"/>
      <c r="X1"/>
      <c r="Y1"/>
      <c r="AD1" s="93" t="s">
        <v>60</v>
      </c>
    </row>
    <row r="2" spans="3:31" ht="21.75" customHeight="1" x14ac:dyDescent="0.2">
      <c r="F2"/>
      <c r="G2"/>
      <c r="L2"/>
      <c r="M2"/>
      <c r="N2"/>
      <c r="O2"/>
      <c r="P2"/>
      <c r="Q2"/>
      <c r="R2"/>
      <c r="S2"/>
      <c r="T2"/>
      <c r="U2"/>
      <c r="V2"/>
      <c r="W2"/>
      <c r="X2"/>
      <c r="Y2"/>
    </row>
    <row r="3" spans="3:31" ht="51.75" customHeight="1" x14ac:dyDescent="0.4">
      <c r="F3"/>
      <c r="G3"/>
      <c r="L3"/>
      <c r="M3"/>
      <c r="N3"/>
      <c r="O3"/>
      <c r="P3"/>
      <c r="Q3"/>
      <c r="R3" s="108"/>
      <c r="S3"/>
      <c r="T3" s="219"/>
      <c r="U3" s="219"/>
      <c r="V3" s="219"/>
      <c r="W3" s="219"/>
      <c r="X3" s="219"/>
      <c r="Y3" s="219"/>
      <c r="Z3" s="219"/>
    </row>
    <row r="4" spans="3:31" s="8" customFormat="1" ht="102" customHeight="1" x14ac:dyDescent="0.6">
      <c r="D4" s="4"/>
      <c r="F4" s="1"/>
      <c r="H4" s="1"/>
      <c r="I4" s="1"/>
      <c r="J4" s="7" t="str">
        <f>"     Vrijgavekaart"&amp;" "&amp;Data!D6</f>
        <v xml:space="preserve">     Vrijgavekaart Systeem X</v>
      </c>
      <c r="K4" s="1"/>
      <c r="AD4" s="92"/>
    </row>
    <row r="5" spans="3:31" ht="47.45" customHeight="1" collapsed="1" x14ac:dyDescent="0.35">
      <c r="K5" s="126" t="s">
        <v>83</v>
      </c>
      <c r="Z5" s="24"/>
      <c r="AD5" s="92"/>
    </row>
    <row r="6" spans="3:31" s="75" customFormat="1" ht="24" customHeight="1" x14ac:dyDescent="0.35">
      <c r="D6" s="81" t="s">
        <v>75</v>
      </c>
      <c r="F6" s="247">
        <v>1</v>
      </c>
      <c r="G6" s="76"/>
      <c r="H6" s="76"/>
      <c r="I6" s="77"/>
      <c r="J6" s="248" t="str">
        <f>IF(Q10=Parameters!coderood,"","")</f>
        <v></v>
      </c>
      <c r="K6" s="248"/>
      <c r="L6" s="248"/>
      <c r="M6" s="76"/>
      <c r="N6" s="76"/>
      <c r="O6" s="76"/>
      <c r="P6" s="76"/>
      <c r="Q6" s="76"/>
      <c r="S6" s="76"/>
      <c r="T6" s="81" t="s">
        <v>99</v>
      </c>
      <c r="U6" s="76"/>
      <c r="V6" s="76"/>
      <c r="W6" s="76"/>
      <c r="X6" s="70"/>
      <c r="Y6" s="76"/>
      <c r="AB6" s="78"/>
      <c r="AC6" s="78"/>
      <c r="AD6" s="92"/>
    </row>
    <row r="7" spans="3:31" s="2" customFormat="1" ht="24" customHeight="1" x14ac:dyDescent="0.35">
      <c r="D7" s="246">
        <f>Data!D7</f>
        <v>42210</v>
      </c>
      <c r="F7" s="247"/>
      <c r="G7" s="6"/>
      <c r="H7" s="6"/>
      <c r="I7" s="38"/>
      <c r="J7" s="248"/>
      <c r="K7" s="248"/>
      <c r="L7" s="248"/>
      <c r="M7" s="22"/>
      <c r="N7" s="6"/>
      <c r="O7" s="39"/>
      <c r="P7" s="73"/>
      <c r="Q7" s="222" t="s">
        <v>191</v>
      </c>
      <c r="R7" s="222"/>
      <c r="S7" s="222"/>
      <c r="T7" s="222"/>
      <c r="U7" s="222"/>
      <c r="V7" s="222"/>
      <c r="W7" s="6"/>
      <c r="X7" s="40"/>
      <c r="Y7" s="6"/>
      <c r="AD7" s="92"/>
    </row>
    <row r="8" spans="3:31" s="2" customFormat="1" ht="24" customHeight="1" x14ac:dyDescent="0.35">
      <c r="D8" s="246"/>
      <c r="F8" s="247"/>
      <c r="G8" s="6"/>
      <c r="H8" s="6"/>
      <c r="I8" s="38"/>
      <c r="J8" s="253" t="str">
        <f>IF(Q10=Parameters!codeoranje,"","")</f>
        <v/>
      </c>
      <c r="K8" s="253"/>
      <c r="L8" s="253"/>
      <c r="M8" s="6"/>
      <c r="N8" s="6"/>
      <c r="O8" s="41"/>
      <c r="P8" s="73"/>
      <c r="Q8" s="222"/>
      <c r="R8" s="222"/>
      <c r="S8" s="222"/>
      <c r="T8" s="222"/>
      <c r="U8" s="222"/>
      <c r="V8" s="222"/>
      <c r="W8" s="6"/>
      <c r="X8" s="40"/>
      <c r="Y8" s="6"/>
      <c r="AB8" s="42"/>
      <c r="AC8" s="42"/>
      <c r="AD8" s="92"/>
    </row>
    <row r="9" spans="3:31" ht="24" customHeight="1" x14ac:dyDescent="0.35">
      <c r="D9" s="81" t="s">
        <v>98</v>
      </c>
      <c r="F9" s="247"/>
      <c r="I9" s="21"/>
      <c r="J9" s="253"/>
      <c r="K9" s="253"/>
      <c r="L9" s="253"/>
      <c r="M9" s="22"/>
      <c r="O9" s="36"/>
      <c r="P9" s="37"/>
      <c r="Q9" s="80"/>
      <c r="R9" s="80"/>
      <c r="S9" s="80"/>
      <c r="T9" s="81" t="s">
        <v>0</v>
      </c>
      <c r="U9" s="37"/>
      <c r="AB9" s="25"/>
      <c r="AC9" s="42"/>
    </row>
    <row r="10" spans="3:31" s="75" customFormat="1" ht="24" customHeight="1" x14ac:dyDescent="0.25">
      <c r="D10" s="252" t="str">
        <f>Data!D8&amp; "  /  "&amp;Data!D9</f>
        <v>15  /  3</v>
      </c>
      <c r="F10" s="247"/>
      <c r="G10" s="76"/>
      <c r="H10" s="76"/>
      <c r="I10" s="77"/>
      <c r="J10" s="249" t="str">
        <f>IF(Q10=Parameters!codegroen,"","")</f>
        <v/>
      </c>
      <c r="K10" s="249"/>
      <c r="L10" s="249"/>
      <c r="M10" s="71"/>
      <c r="N10" s="76"/>
      <c r="O10" s="76"/>
      <c r="Q10" s="221" t="str">
        <f>Data!K15</f>
        <v>nee</v>
      </c>
      <c r="R10" s="221"/>
      <c r="S10" s="221"/>
      <c r="T10" s="221"/>
      <c r="U10" s="221"/>
      <c r="V10" s="221"/>
      <c r="W10" s="76"/>
      <c r="X10" s="70"/>
      <c r="Y10" s="76"/>
      <c r="Z10" s="78"/>
      <c r="AA10" s="78"/>
      <c r="AB10" s="79"/>
      <c r="AC10" s="42"/>
    </row>
    <row r="11" spans="3:31" s="27" customFormat="1" ht="24" customHeight="1" x14ac:dyDescent="0.2">
      <c r="D11" s="252"/>
      <c r="F11" s="247"/>
      <c r="G11" s="43"/>
      <c r="H11" s="43"/>
      <c r="I11" s="21"/>
      <c r="J11" s="249"/>
      <c r="K11" s="249"/>
      <c r="L11" s="249"/>
      <c r="M11" s="44"/>
      <c r="N11" s="43"/>
      <c r="P11" s="90"/>
      <c r="Q11" s="221"/>
      <c r="R11" s="221"/>
      <c r="S11" s="221"/>
      <c r="T11" s="221"/>
      <c r="U11" s="221"/>
      <c r="V11" s="221"/>
      <c r="W11" s="43"/>
      <c r="X11" s="45"/>
      <c r="Y11" s="43"/>
      <c r="AB11" s="46"/>
      <c r="AC11" s="42"/>
      <c r="AD11" s="51"/>
    </row>
    <row r="12" spans="3:31" s="27" customFormat="1" ht="38.450000000000003" customHeight="1" x14ac:dyDescent="0.2">
      <c r="F12" s="43"/>
      <c r="H12" s="43"/>
      <c r="I12" s="43"/>
      <c r="J12" s="43"/>
      <c r="K12" s="43"/>
      <c r="O12" s="74"/>
      <c r="AC12" s="260" t="s">
        <v>184</v>
      </c>
      <c r="AD12" s="260"/>
    </row>
    <row r="13" spans="3:31" ht="100.15" customHeight="1" x14ac:dyDescent="0.35">
      <c r="E13" s="5"/>
      <c r="F13"/>
      <c r="G13"/>
      <c r="K13" s="127" t="s">
        <v>95</v>
      </c>
      <c r="L13"/>
      <c r="M13"/>
      <c r="N13"/>
      <c r="O13"/>
      <c r="P13"/>
      <c r="Q13"/>
      <c r="R13"/>
      <c r="S13"/>
      <c r="T13"/>
      <c r="U13" s="223" t="str">
        <f>IF(Data!D10="Goed","J",IF(Data!D10="Matig","K",IF(Data!D10="Slecht","L"," ")))</f>
        <v>J</v>
      </c>
      <c r="V13" s="223"/>
      <c r="W13" s="223"/>
      <c r="X13"/>
      <c r="Y13"/>
      <c r="AC13" s="260"/>
      <c r="AD13" s="260"/>
    </row>
    <row r="14" spans="3:31" ht="38.450000000000003" customHeight="1" x14ac:dyDescent="0.35">
      <c r="F14"/>
      <c r="G14"/>
      <c r="J14" s="5" t="s">
        <v>1</v>
      </c>
      <c r="L14"/>
      <c r="M14"/>
      <c r="N14"/>
      <c r="O14"/>
      <c r="P14"/>
      <c r="Q14"/>
      <c r="R14"/>
      <c r="S14"/>
      <c r="T14"/>
      <c r="U14"/>
      <c r="V14"/>
      <c r="W14"/>
      <c r="X14"/>
      <c r="Y14"/>
      <c r="AC14" s="42"/>
    </row>
    <row r="15" spans="3:31" ht="16.149999999999999" customHeight="1" x14ac:dyDescent="0.2">
      <c r="F15" s="28"/>
      <c r="I15" s="21"/>
      <c r="J15" s="34"/>
      <c r="K15" s="34"/>
      <c r="L15" s="35"/>
      <c r="M15" s="22"/>
      <c r="Z15" s="8"/>
      <c r="AA15" s="8"/>
      <c r="AB15" s="8"/>
      <c r="AC15" s="8"/>
    </row>
    <row r="16" spans="3:31" s="72" customFormat="1" ht="31.9" customHeight="1" x14ac:dyDescent="0.35">
      <c r="C16" s="254" t="s">
        <v>3</v>
      </c>
      <c r="D16" s="254"/>
      <c r="E16" s="162" t="s">
        <v>8</v>
      </c>
      <c r="F16" s="163"/>
      <c r="G16" s="164"/>
      <c r="H16" s="163"/>
      <c r="I16" s="224" t="s">
        <v>108</v>
      </c>
      <c r="J16" s="224"/>
      <c r="K16" s="224"/>
      <c r="L16" s="224"/>
      <c r="M16" s="224"/>
      <c r="N16" s="224"/>
      <c r="O16" s="224"/>
      <c r="P16" s="224"/>
      <c r="Q16" s="224"/>
      <c r="R16" s="224"/>
      <c r="S16" s="225"/>
      <c r="T16" s="231" t="s">
        <v>94</v>
      </c>
      <c r="U16" s="224"/>
      <c r="V16" s="224"/>
      <c r="W16" s="225"/>
      <c r="X16" s="224" t="s">
        <v>35</v>
      </c>
      <c r="Y16" s="224"/>
      <c r="Z16" s="224"/>
      <c r="AA16" s="225"/>
      <c r="AB16" s="139"/>
      <c r="AC16" s="220"/>
      <c r="AD16" s="220"/>
      <c r="AE16" s="220"/>
    </row>
    <row r="17" spans="3:30" s="8" customFormat="1" ht="41.45" customHeight="1" x14ac:dyDescent="0.2">
      <c r="C17" s="142"/>
      <c r="D17" s="143"/>
      <c r="E17" s="143"/>
      <c r="F17" s="144" t="s">
        <v>5</v>
      </c>
      <c r="G17" s="145" t="s">
        <v>6</v>
      </c>
      <c r="H17" s="146"/>
      <c r="I17" s="255"/>
      <c r="J17" s="256"/>
      <c r="K17" s="256"/>
      <c r="L17" s="256"/>
      <c r="M17" s="256"/>
      <c r="N17" s="256"/>
      <c r="O17" s="257"/>
      <c r="P17" s="257"/>
      <c r="Q17" s="257"/>
      <c r="R17" s="257"/>
      <c r="S17" s="147"/>
      <c r="T17" s="148" t="str">
        <f>Data!G14</f>
        <v>Showst.</v>
      </c>
      <c r="U17" s="148" t="str">
        <f>Data!H14</f>
        <v>Ernstig</v>
      </c>
      <c r="V17" s="148" t="str">
        <f>Data!I14</f>
        <v>Storend</v>
      </c>
      <c r="W17" s="148" t="str">
        <f>Data!J14</f>
        <v>Cosmet.</v>
      </c>
      <c r="X17" s="234" t="s">
        <v>86</v>
      </c>
      <c r="Y17" s="235"/>
      <c r="Z17" s="235"/>
      <c r="AA17" s="236"/>
      <c r="AB17" s="140"/>
      <c r="AD17" s="51"/>
    </row>
    <row r="18" spans="3:30" s="8" customFormat="1" ht="15" hidden="1" customHeight="1" outlineLevel="1" x14ac:dyDescent="0.2">
      <c r="C18" s="149" t="s">
        <v>22</v>
      </c>
      <c r="D18" s="150"/>
      <c r="E18" s="151"/>
      <c r="F18" s="150"/>
      <c r="G18" s="150"/>
      <c r="H18" s="150"/>
      <c r="I18" s="152">
        <v>5</v>
      </c>
      <c r="J18" s="152">
        <v>15</v>
      </c>
      <c r="K18" s="152">
        <v>25</v>
      </c>
      <c r="L18" s="152">
        <v>35</v>
      </c>
      <c r="M18" s="152">
        <v>45</v>
      </c>
      <c r="N18" s="152">
        <v>55</v>
      </c>
      <c r="O18" s="152">
        <v>65</v>
      </c>
      <c r="P18" s="152">
        <v>75</v>
      </c>
      <c r="Q18" s="152">
        <v>85</v>
      </c>
      <c r="R18" s="152">
        <v>95</v>
      </c>
      <c r="S18" s="150"/>
      <c r="T18" s="153"/>
      <c r="U18" s="153"/>
      <c r="V18" s="153"/>
      <c r="W18" s="153"/>
      <c r="X18" s="154"/>
      <c r="Y18" s="152"/>
      <c r="Z18" s="152"/>
      <c r="AA18" s="155"/>
      <c r="AB18" s="140"/>
      <c r="AD18" s="51"/>
    </row>
    <row r="19" spans="3:30" s="8" customFormat="1" ht="15" hidden="1" customHeight="1" outlineLevel="1" x14ac:dyDescent="0.2">
      <c r="C19" s="149" t="s">
        <v>23</v>
      </c>
      <c r="D19" s="150">
        <v>2</v>
      </c>
      <c r="E19" s="151">
        <v>3</v>
      </c>
      <c r="F19" s="150">
        <v>4</v>
      </c>
      <c r="G19" s="150">
        <v>5</v>
      </c>
      <c r="H19" s="150"/>
      <c r="I19" s="152"/>
      <c r="J19" s="152"/>
      <c r="K19" s="152"/>
      <c r="L19" s="152"/>
      <c r="M19" s="152"/>
      <c r="N19" s="152"/>
      <c r="O19" s="152"/>
      <c r="P19" s="152"/>
      <c r="Q19" s="152"/>
      <c r="R19" s="152"/>
      <c r="S19" s="150"/>
      <c r="T19" s="151">
        <v>6</v>
      </c>
      <c r="U19" s="151">
        <v>7</v>
      </c>
      <c r="V19" s="151">
        <v>8</v>
      </c>
      <c r="W19" s="151">
        <v>9</v>
      </c>
      <c r="X19" s="154">
        <v>10</v>
      </c>
      <c r="Y19" s="152"/>
      <c r="Z19" s="152"/>
      <c r="AA19" s="155"/>
      <c r="AB19" s="140"/>
      <c r="AD19" s="51"/>
    </row>
    <row r="20" spans="3:30" ht="20.45" customHeight="1" collapsed="1" x14ac:dyDescent="0.2">
      <c r="C20" s="156"/>
      <c r="D20" s="157"/>
      <c r="E20" s="157"/>
      <c r="F20" s="158"/>
      <c r="G20" s="159"/>
      <c r="H20" s="160"/>
      <c r="I20" s="250" t="s">
        <v>189</v>
      </c>
      <c r="J20" s="251"/>
      <c r="K20" s="251"/>
      <c r="L20" s="251"/>
      <c r="M20" s="251"/>
      <c r="N20" s="251"/>
      <c r="O20" s="258"/>
      <c r="P20" s="259"/>
      <c r="Q20" s="259"/>
      <c r="R20" s="259"/>
      <c r="S20" s="161"/>
      <c r="T20" s="138">
        <f>VLOOKUP($C20,datatabel,T$19)</f>
        <v>22</v>
      </c>
      <c r="U20" s="138">
        <f>VLOOKUP($C20,datatabel,U$19)</f>
        <v>83</v>
      </c>
      <c r="V20" s="138">
        <f>VLOOKUP($C20,datatabel,V$19)</f>
        <v>131</v>
      </c>
      <c r="W20" s="138">
        <f>VLOOKUP($C20,datatabel,W$19)</f>
        <v>14</v>
      </c>
      <c r="X20" s="238"/>
      <c r="Y20" s="239"/>
      <c r="Z20" s="239"/>
      <c r="AA20" s="240"/>
      <c r="AB20" s="141"/>
    </row>
    <row r="21" spans="3:30" ht="4.1500000000000004" customHeight="1" collapsed="1" x14ac:dyDescent="0.2">
      <c r="C21" s="30"/>
      <c r="D21" s="32"/>
      <c r="E21" s="29"/>
      <c r="F21" s="11"/>
      <c r="G21" s="11"/>
      <c r="H21" s="68"/>
      <c r="I21" s="85"/>
      <c r="J21" s="85"/>
      <c r="K21" s="85"/>
      <c r="L21" s="85"/>
      <c r="M21" s="85"/>
      <c r="N21" s="85"/>
      <c r="O21" s="85"/>
      <c r="P21" s="85"/>
      <c r="Q21" s="85"/>
      <c r="R21" s="85"/>
      <c r="S21" s="68"/>
      <c r="T21" s="88"/>
      <c r="U21" s="88"/>
      <c r="V21" s="88"/>
      <c r="W21" s="88"/>
      <c r="X21" s="19"/>
      <c r="Y21" s="12"/>
      <c r="Z21" s="12"/>
      <c r="AA21" s="13"/>
      <c r="AB21" s="141"/>
    </row>
    <row r="22" spans="3:30" ht="4.1500000000000004" customHeight="1" x14ac:dyDescent="0.2">
      <c r="C22" s="241">
        <v>1</v>
      </c>
      <c r="D22" s="244" t="str">
        <f>VLOOKUP($C22,datatabel,D$19)</f>
        <v>Gebruikersfuncties</v>
      </c>
      <c r="E22" s="245">
        <f>VLOOKUP($C22,datatabel,E$19)</f>
        <v>17</v>
      </c>
      <c r="F22" s="242">
        <f>VLOOKUP($C22,datatabel,F$19)</f>
        <v>100</v>
      </c>
      <c r="G22" s="243">
        <f>VLOOKUP($C22,datatabel,G$19)</f>
        <v>60</v>
      </c>
      <c r="H22" s="65"/>
      <c r="I22" s="86"/>
      <c r="J22" s="86"/>
      <c r="K22" s="86"/>
      <c r="L22" s="86"/>
      <c r="M22" s="86"/>
      <c r="N22" s="86"/>
      <c r="O22" s="86"/>
      <c r="P22" s="86"/>
      <c r="Q22" s="86"/>
      <c r="R22" s="86"/>
      <c r="S22" s="65"/>
      <c r="T22" s="232">
        <f>VLOOKUP($C22,datatabel,T$19)</f>
        <v>4</v>
      </c>
      <c r="U22" s="232">
        <f>VLOOKUP($C22,datatabel,U$19)</f>
        <v>27</v>
      </c>
      <c r="V22" s="232">
        <f>VLOOKUP($C22,datatabel,V$19)</f>
        <v>42</v>
      </c>
      <c r="W22" s="232">
        <f>VLOOKUP($C22,datatabel,W$19)</f>
        <v>3</v>
      </c>
      <c r="X22" s="233" t="str">
        <f>VLOOKUP($C22,datatabel,X$19)</f>
        <v>nee</v>
      </c>
      <c r="Y22" s="14"/>
      <c r="Z22" s="237" t="str">
        <f>IF(X22=Parameters!coderood,"","")</f>
        <v></v>
      </c>
      <c r="AA22" s="15"/>
      <c r="AB22" s="141"/>
    </row>
    <row r="23" spans="3:30" ht="4.1500000000000004" customHeight="1" x14ac:dyDescent="0.2">
      <c r="C23" s="241"/>
      <c r="D23" s="244"/>
      <c r="E23" s="245"/>
      <c r="F23" s="242"/>
      <c r="G23" s="243"/>
      <c r="H23" s="66"/>
      <c r="I23" s="226">
        <f t="shared" ref="I23:R23" si="0">IF($F22&lt;=I$18,-1,IF($G22&gt;I$18,1,0))</f>
        <v>1</v>
      </c>
      <c r="J23" s="226">
        <f t="shared" si="0"/>
        <v>1</v>
      </c>
      <c r="K23" s="226">
        <f t="shared" si="0"/>
        <v>1</v>
      </c>
      <c r="L23" s="226">
        <f t="shared" si="0"/>
        <v>1</v>
      </c>
      <c r="M23" s="226">
        <f t="shared" si="0"/>
        <v>1</v>
      </c>
      <c r="N23" s="226">
        <f t="shared" si="0"/>
        <v>1</v>
      </c>
      <c r="O23" s="226">
        <f t="shared" si="0"/>
        <v>0</v>
      </c>
      <c r="P23" s="226">
        <f t="shared" si="0"/>
        <v>0</v>
      </c>
      <c r="Q23" s="226">
        <f t="shared" si="0"/>
        <v>0</v>
      </c>
      <c r="R23" s="226">
        <f t="shared" si="0"/>
        <v>0</v>
      </c>
      <c r="S23" s="66"/>
      <c r="T23" s="232"/>
      <c r="U23" s="232"/>
      <c r="V23" s="232"/>
      <c r="W23" s="232"/>
      <c r="X23" s="233"/>
      <c r="Y23" s="14"/>
      <c r="Z23" s="229"/>
      <c r="AA23" s="15"/>
      <c r="AB23" s="141"/>
    </row>
    <row r="24" spans="3:30" ht="4.1500000000000004" customHeight="1" x14ac:dyDescent="0.2">
      <c r="C24" s="241"/>
      <c r="D24" s="244"/>
      <c r="E24" s="245"/>
      <c r="F24" s="242"/>
      <c r="G24" s="243"/>
      <c r="H24" s="66"/>
      <c r="I24" s="226"/>
      <c r="J24" s="226"/>
      <c r="K24" s="226"/>
      <c r="L24" s="226"/>
      <c r="M24" s="226"/>
      <c r="N24" s="226"/>
      <c r="O24" s="226"/>
      <c r="P24" s="226"/>
      <c r="Q24" s="226"/>
      <c r="R24" s="226"/>
      <c r="S24" s="66"/>
      <c r="T24" s="232"/>
      <c r="U24" s="232"/>
      <c r="V24" s="232"/>
      <c r="W24" s="232"/>
      <c r="X24" s="233"/>
      <c r="Y24" s="14"/>
      <c r="Z24" s="228" t="str">
        <f>IF(X22=Parameters!codeoranje,"","")</f>
        <v/>
      </c>
      <c r="AA24" s="15"/>
      <c r="AB24" s="141"/>
    </row>
    <row r="25" spans="3:30" ht="4.1500000000000004" customHeight="1" x14ac:dyDescent="0.2">
      <c r="C25" s="241"/>
      <c r="D25" s="244"/>
      <c r="E25" s="245"/>
      <c r="F25" s="242"/>
      <c r="G25" s="243"/>
      <c r="H25" s="66"/>
      <c r="I25" s="226"/>
      <c r="J25" s="226"/>
      <c r="K25" s="226"/>
      <c r="L25" s="226"/>
      <c r="M25" s="226"/>
      <c r="N25" s="226"/>
      <c r="O25" s="226"/>
      <c r="P25" s="226"/>
      <c r="Q25" s="226"/>
      <c r="R25" s="226"/>
      <c r="S25" s="66"/>
      <c r="T25" s="232"/>
      <c r="U25" s="232"/>
      <c r="V25" s="232"/>
      <c r="W25" s="232"/>
      <c r="X25" s="233"/>
      <c r="Y25" s="14"/>
      <c r="Z25" s="229"/>
      <c r="AA25" s="15"/>
      <c r="AB25" s="141"/>
    </row>
    <row r="26" spans="3:30" ht="4.1500000000000004" customHeight="1" x14ac:dyDescent="0.2">
      <c r="C26" s="241"/>
      <c r="D26" s="244"/>
      <c r="E26" s="245"/>
      <c r="F26" s="242"/>
      <c r="G26" s="243"/>
      <c r="H26" s="66"/>
      <c r="I26" s="227"/>
      <c r="J26" s="227"/>
      <c r="K26" s="227"/>
      <c r="L26" s="227"/>
      <c r="M26" s="227"/>
      <c r="N26" s="227"/>
      <c r="O26" s="227"/>
      <c r="P26" s="227"/>
      <c r="Q26" s="227"/>
      <c r="R26" s="227"/>
      <c r="S26" s="66"/>
      <c r="T26" s="232"/>
      <c r="U26" s="232"/>
      <c r="V26" s="232"/>
      <c r="W26" s="232"/>
      <c r="X26" s="233"/>
      <c r="Y26" s="14"/>
      <c r="Z26" s="230" t="str">
        <f>IF(X22=Parameters!codegroen,"","")</f>
        <v/>
      </c>
      <c r="AA26" s="15"/>
      <c r="AB26" s="141"/>
    </row>
    <row r="27" spans="3:30" ht="4.1500000000000004" customHeight="1" x14ac:dyDescent="0.2">
      <c r="C27" s="241"/>
      <c r="D27" s="244"/>
      <c r="E27" s="245"/>
      <c r="F27" s="242"/>
      <c r="G27" s="243"/>
      <c r="H27" s="67"/>
      <c r="I27" s="84"/>
      <c r="J27" s="84"/>
      <c r="K27" s="84"/>
      <c r="L27" s="84"/>
      <c r="M27" s="84"/>
      <c r="N27" s="84"/>
      <c r="O27" s="84"/>
      <c r="P27" s="84"/>
      <c r="Q27" s="84"/>
      <c r="R27" s="84"/>
      <c r="S27" s="67"/>
      <c r="T27" s="232"/>
      <c r="U27" s="232"/>
      <c r="V27" s="232"/>
      <c r="W27" s="232"/>
      <c r="X27" s="233"/>
      <c r="Y27" s="14"/>
      <c r="Z27" s="229"/>
      <c r="AA27" s="15"/>
      <c r="AB27" s="141"/>
    </row>
    <row r="28" spans="3:30" ht="4.1500000000000004" customHeight="1" x14ac:dyDescent="0.25">
      <c r="C28" s="31"/>
      <c r="D28" s="217"/>
      <c r="E28" s="49"/>
      <c r="F28" s="23"/>
      <c r="G28" s="23"/>
      <c r="H28" s="69"/>
      <c r="I28" s="87"/>
      <c r="J28" s="87"/>
      <c r="K28" s="87"/>
      <c r="L28" s="87"/>
      <c r="M28" s="87"/>
      <c r="N28" s="87"/>
      <c r="O28" s="87"/>
      <c r="P28" s="87"/>
      <c r="Q28" s="87"/>
      <c r="R28" s="87"/>
      <c r="S28" s="69"/>
      <c r="T28" s="89"/>
      <c r="U28" s="89"/>
      <c r="V28" s="89"/>
      <c r="W28" s="89"/>
      <c r="X28" s="20"/>
      <c r="Y28" s="16"/>
      <c r="Z28" s="16"/>
      <c r="AA28" s="17"/>
      <c r="AB28" s="141"/>
    </row>
    <row r="29" spans="3:30" ht="4.1500000000000004" customHeight="1" collapsed="1" x14ac:dyDescent="0.25">
      <c r="C29" s="30"/>
      <c r="D29" s="218"/>
      <c r="E29" s="29"/>
      <c r="F29" s="11"/>
      <c r="G29" s="11"/>
      <c r="H29" s="68"/>
      <c r="I29" s="85"/>
      <c r="J29" s="85"/>
      <c r="K29" s="85"/>
      <c r="L29" s="85"/>
      <c r="M29" s="85"/>
      <c r="N29" s="85"/>
      <c r="O29" s="85"/>
      <c r="P29" s="85"/>
      <c r="Q29" s="85"/>
      <c r="R29" s="85"/>
      <c r="S29" s="68"/>
      <c r="T29" s="88"/>
      <c r="U29" s="88"/>
      <c r="V29" s="88"/>
      <c r="W29" s="88"/>
      <c r="X29" s="19"/>
      <c r="Y29" s="12"/>
      <c r="Z29" s="12"/>
      <c r="AA29" s="13"/>
      <c r="AB29" s="141"/>
    </row>
    <row r="30" spans="3:30" ht="4.1500000000000004" customHeight="1" x14ac:dyDescent="0.2">
      <c r="C30" s="241">
        <v>2</v>
      </c>
      <c r="D30" s="244" t="str">
        <f>VLOOKUP($C30,datatabel,D$19)</f>
        <v>Beheerfuncties (Mantis)</v>
      </c>
      <c r="E30" s="245">
        <f>VLOOKUP($C30,datatabel,E$19)</f>
        <v>16</v>
      </c>
      <c r="F30" s="242">
        <f>VLOOKUP($C30,datatabel,F$19)</f>
        <v>50</v>
      </c>
      <c r="G30" s="243">
        <f>VLOOKUP($C30,datatabel,G$19)</f>
        <v>10</v>
      </c>
      <c r="H30" s="65"/>
      <c r="I30" s="86"/>
      <c r="J30" s="86"/>
      <c r="K30" s="86"/>
      <c r="L30" s="86"/>
      <c r="M30" s="86"/>
      <c r="N30" s="86"/>
      <c r="O30" s="86"/>
      <c r="P30" s="86"/>
      <c r="Q30" s="86"/>
      <c r="R30" s="86"/>
      <c r="S30" s="65"/>
      <c r="T30" s="232">
        <f>VLOOKUP($C30,datatabel,T$19)</f>
        <v>1</v>
      </c>
      <c r="U30" s="232">
        <f>VLOOKUP($C30,datatabel,U$19)</f>
        <v>7</v>
      </c>
      <c r="V30" s="232">
        <f>VLOOKUP($C30,datatabel,V$19)</f>
        <v>11</v>
      </c>
      <c r="W30" s="232">
        <f>VLOOKUP($C30,datatabel,W$19)</f>
        <v>0</v>
      </c>
      <c r="X30" s="233">
        <f>VLOOKUP($C30,datatabel,X$19)</f>
        <v>0</v>
      </c>
      <c r="Y30" s="14"/>
      <c r="Z30" s="237" t="str">
        <f>IF(X30=Parameters!coderood,"","")</f>
        <v/>
      </c>
      <c r="AA30" s="15"/>
      <c r="AB30" s="141"/>
    </row>
    <row r="31" spans="3:30" ht="4.1500000000000004" customHeight="1" x14ac:dyDescent="0.2">
      <c r="C31" s="241"/>
      <c r="D31" s="244"/>
      <c r="E31" s="245"/>
      <c r="F31" s="242"/>
      <c r="G31" s="243"/>
      <c r="H31" s="66"/>
      <c r="I31" s="226">
        <f t="shared" ref="I31:R31" si="1">IF($F30&lt;=I$18,-1,IF($G30&gt;I$18,1,0))</f>
        <v>1</v>
      </c>
      <c r="J31" s="226">
        <f t="shared" si="1"/>
        <v>0</v>
      </c>
      <c r="K31" s="226">
        <f t="shared" si="1"/>
        <v>0</v>
      </c>
      <c r="L31" s="226">
        <f t="shared" si="1"/>
        <v>0</v>
      </c>
      <c r="M31" s="226">
        <f t="shared" si="1"/>
        <v>0</v>
      </c>
      <c r="N31" s="226">
        <f t="shared" si="1"/>
        <v>-1</v>
      </c>
      <c r="O31" s="226">
        <f t="shared" si="1"/>
        <v>-1</v>
      </c>
      <c r="P31" s="226">
        <f t="shared" si="1"/>
        <v>-1</v>
      </c>
      <c r="Q31" s="226">
        <f t="shared" si="1"/>
        <v>-1</v>
      </c>
      <c r="R31" s="226">
        <f t="shared" si="1"/>
        <v>-1</v>
      </c>
      <c r="S31" s="66"/>
      <c r="T31" s="232"/>
      <c r="U31" s="232"/>
      <c r="V31" s="232"/>
      <c r="W31" s="232"/>
      <c r="X31" s="233"/>
      <c r="Y31" s="14"/>
      <c r="Z31" s="229"/>
      <c r="AA31" s="15"/>
      <c r="AB31" s="141"/>
    </row>
    <row r="32" spans="3:30" ht="4.1500000000000004" customHeight="1" x14ac:dyDescent="0.2">
      <c r="C32" s="241"/>
      <c r="D32" s="244"/>
      <c r="E32" s="245"/>
      <c r="F32" s="242"/>
      <c r="G32" s="243"/>
      <c r="H32" s="66"/>
      <c r="I32" s="226"/>
      <c r="J32" s="226"/>
      <c r="K32" s="226"/>
      <c r="L32" s="226"/>
      <c r="M32" s="226"/>
      <c r="N32" s="226"/>
      <c r="O32" s="226"/>
      <c r="P32" s="226"/>
      <c r="Q32" s="226"/>
      <c r="R32" s="226"/>
      <c r="S32" s="66"/>
      <c r="T32" s="232"/>
      <c r="U32" s="232"/>
      <c r="V32" s="232"/>
      <c r="W32" s="232"/>
      <c r="X32" s="233"/>
      <c r="Y32" s="14"/>
      <c r="Z32" s="228" t="str">
        <f>IF(X30=Parameters!codeoranje,"","")</f>
        <v/>
      </c>
      <c r="AA32" s="15"/>
      <c r="AB32" s="141"/>
    </row>
    <row r="33" spans="3:28" ht="4.1500000000000004" customHeight="1" x14ac:dyDescent="0.2">
      <c r="C33" s="241"/>
      <c r="D33" s="244"/>
      <c r="E33" s="245"/>
      <c r="F33" s="242"/>
      <c r="G33" s="243"/>
      <c r="H33" s="66"/>
      <c r="I33" s="226"/>
      <c r="J33" s="226"/>
      <c r="K33" s="226"/>
      <c r="L33" s="226"/>
      <c r="M33" s="226"/>
      <c r="N33" s="226"/>
      <c r="O33" s="226"/>
      <c r="P33" s="226"/>
      <c r="Q33" s="226"/>
      <c r="R33" s="226"/>
      <c r="S33" s="66"/>
      <c r="T33" s="232"/>
      <c r="U33" s="232"/>
      <c r="V33" s="232"/>
      <c r="W33" s="232"/>
      <c r="X33" s="233"/>
      <c r="Y33" s="14"/>
      <c r="Z33" s="229"/>
      <c r="AA33" s="15"/>
      <c r="AB33" s="141"/>
    </row>
    <row r="34" spans="3:28" ht="4.1500000000000004" customHeight="1" x14ac:dyDescent="0.2">
      <c r="C34" s="241"/>
      <c r="D34" s="244"/>
      <c r="E34" s="245"/>
      <c r="F34" s="242"/>
      <c r="G34" s="243"/>
      <c r="H34" s="66"/>
      <c r="I34" s="227"/>
      <c r="J34" s="227"/>
      <c r="K34" s="227"/>
      <c r="L34" s="227"/>
      <c r="M34" s="227"/>
      <c r="N34" s="227"/>
      <c r="O34" s="227"/>
      <c r="P34" s="227"/>
      <c r="Q34" s="227"/>
      <c r="R34" s="227"/>
      <c r="S34" s="66"/>
      <c r="T34" s="232"/>
      <c r="U34" s="232"/>
      <c r="V34" s="232"/>
      <c r="W34" s="232"/>
      <c r="X34" s="233"/>
      <c r="Y34" s="14"/>
      <c r="Z34" s="230" t="str">
        <f>IF(X30=Parameters!codegroen,"","")</f>
        <v/>
      </c>
      <c r="AA34" s="15"/>
      <c r="AB34" s="141"/>
    </row>
    <row r="35" spans="3:28" ht="4.1500000000000004" customHeight="1" x14ac:dyDescent="0.2">
      <c r="C35" s="241"/>
      <c r="D35" s="244"/>
      <c r="E35" s="245"/>
      <c r="F35" s="242"/>
      <c r="G35" s="243"/>
      <c r="H35" s="67"/>
      <c r="I35" s="84"/>
      <c r="J35" s="84"/>
      <c r="K35" s="84"/>
      <c r="L35" s="84"/>
      <c r="M35" s="84"/>
      <c r="N35" s="84"/>
      <c r="O35" s="84"/>
      <c r="P35" s="84"/>
      <c r="Q35" s="84"/>
      <c r="R35" s="84"/>
      <c r="S35" s="67"/>
      <c r="T35" s="232"/>
      <c r="U35" s="232"/>
      <c r="V35" s="232"/>
      <c r="W35" s="232"/>
      <c r="X35" s="233"/>
      <c r="Y35" s="14"/>
      <c r="Z35" s="229"/>
      <c r="AA35" s="15"/>
      <c r="AB35" s="141"/>
    </row>
    <row r="36" spans="3:28" ht="4.1500000000000004" customHeight="1" x14ac:dyDescent="0.25">
      <c r="C36" s="31"/>
      <c r="D36" s="217"/>
      <c r="E36" s="49"/>
      <c r="F36" s="23"/>
      <c r="G36" s="23"/>
      <c r="H36" s="69"/>
      <c r="I36" s="87"/>
      <c r="J36" s="87"/>
      <c r="K36" s="87"/>
      <c r="L36" s="87"/>
      <c r="M36" s="87"/>
      <c r="N36" s="87"/>
      <c r="O36" s="87"/>
      <c r="P36" s="87"/>
      <c r="Q36" s="87"/>
      <c r="R36" s="87"/>
      <c r="S36" s="69"/>
      <c r="T36" s="89"/>
      <c r="U36" s="89"/>
      <c r="V36" s="89"/>
      <c r="W36" s="89"/>
      <c r="X36" s="20"/>
      <c r="Y36" s="16"/>
      <c r="Z36" s="16"/>
      <c r="AA36" s="17"/>
      <c r="AB36" s="141"/>
    </row>
    <row r="37" spans="3:28" ht="4.1500000000000004" customHeight="1" collapsed="1" x14ac:dyDescent="0.25">
      <c r="C37" s="30"/>
      <c r="D37" s="218"/>
      <c r="E37" s="29"/>
      <c r="F37" s="11"/>
      <c r="G37" s="11"/>
      <c r="H37" s="68"/>
      <c r="I37" s="85"/>
      <c r="J37" s="85"/>
      <c r="K37" s="85"/>
      <c r="L37" s="85"/>
      <c r="M37" s="85"/>
      <c r="N37" s="85"/>
      <c r="O37" s="85"/>
      <c r="P37" s="85"/>
      <c r="Q37" s="85"/>
      <c r="R37" s="85"/>
      <c r="S37" s="68"/>
      <c r="T37" s="88"/>
      <c r="U37" s="88"/>
      <c r="V37" s="88"/>
      <c r="W37" s="88"/>
      <c r="X37" s="19"/>
      <c r="Y37" s="12"/>
      <c r="Z37" s="12"/>
      <c r="AA37" s="13"/>
      <c r="AB37" s="141"/>
    </row>
    <row r="38" spans="3:28" ht="4.1500000000000004" customHeight="1" x14ac:dyDescent="0.2">
      <c r="C38" s="241">
        <v>3</v>
      </c>
      <c r="D38" s="244" t="str">
        <f>VLOOKUP($C38,datatabel,D$19)</f>
        <v>Beheerschil (niet Mantis)</v>
      </c>
      <c r="E38" s="245">
        <f>VLOOKUP($C38,datatabel,E$19)</f>
        <v>9</v>
      </c>
      <c r="F38" s="242">
        <f>VLOOKUP($C38,datatabel,F$19)</f>
        <v>100</v>
      </c>
      <c r="G38" s="243">
        <f>VLOOKUP($C38,datatabel,G$19)</f>
        <v>100</v>
      </c>
      <c r="H38" s="65"/>
      <c r="I38" s="86"/>
      <c r="J38" s="86"/>
      <c r="K38" s="86"/>
      <c r="L38" s="86"/>
      <c r="M38" s="86"/>
      <c r="N38" s="86"/>
      <c r="O38" s="86"/>
      <c r="P38" s="86"/>
      <c r="Q38" s="86"/>
      <c r="R38" s="86"/>
      <c r="S38" s="65"/>
      <c r="T38" s="232">
        <f>VLOOKUP($C38,datatabel,T$19)</f>
        <v>4</v>
      </c>
      <c r="U38" s="232">
        <f>VLOOKUP($C38,datatabel,U$19)</f>
        <v>9</v>
      </c>
      <c r="V38" s="232">
        <f>VLOOKUP($C38,datatabel,V$19)</f>
        <v>15</v>
      </c>
      <c r="W38" s="232">
        <f>VLOOKUP($C38,datatabel,W$19)</f>
        <v>2</v>
      </c>
      <c r="X38" s="233" t="str">
        <f>VLOOKUP($C38,datatabel,X$19)</f>
        <v>nee</v>
      </c>
      <c r="Y38" s="14"/>
      <c r="Z38" s="237" t="str">
        <f>IF(X38=Parameters!coderood,"","")</f>
        <v></v>
      </c>
      <c r="AA38" s="15"/>
      <c r="AB38" s="141"/>
    </row>
    <row r="39" spans="3:28" ht="4.1500000000000004" customHeight="1" x14ac:dyDescent="0.2">
      <c r="C39" s="241"/>
      <c r="D39" s="244"/>
      <c r="E39" s="245"/>
      <c r="F39" s="242"/>
      <c r="G39" s="243"/>
      <c r="H39" s="66"/>
      <c r="I39" s="226">
        <f t="shared" ref="I39:R39" si="2">IF($F38&lt;=I$18,-1,IF($G38&gt;I$18,1,0))</f>
        <v>1</v>
      </c>
      <c r="J39" s="226">
        <f t="shared" si="2"/>
        <v>1</v>
      </c>
      <c r="K39" s="226">
        <f t="shared" si="2"/>
        <v>1</v>
      </c>
      <c r="L39" s="226">
        <f t="shared" si="2"/>
        <v>1</v>
      </c>
      <c r="M39" s="226">
        <f t="shared" si="2"/>
        <v>1</v>
      </c>
      <c r="N39" s="226">
        <f t="shared" si="2"/>
        <v>1</v>
      </c>
      <c r="O39" s="226">
        <f t="shared" si="2"/>
        <v>1</v>
      </c>
      <c r="P39" s="226">
        <f t="shared" si="2"/>
        <v>1</v>
      </c>
      <c r="Q39" s="226">
        <f t="shared" si="2"/>
        <v>1</v>
      </c>
      <c r="R39" s="226">
        <f t="shared" si="2"/>
        <v>1</v>
      </c>
      <c r="S39" s="66"/>
      <c r="T39" s="232"/>
      <c r="U39" s="232"/>
      <c r="V39" s="232"/>
      <c r="W39" s="232"/>
      <c r="X39" s="233"/>
      <c r="Y39" s="14"/>
      <c r="Z39" s="229"/>
      <c r="AA39" s="15"/>
      <c r="AB39" s="141"/>
    </row>
    <row r="40" spans="3:28" ht="4.1500000000000004" customHeight="1" x14ac:dyDescent="0.2">
      <c r="C40" s="241"/>
      <c r="D40" s="244"/>
      <c r="E40" s="245"/>
      <c r="F40" s="242"/>
      <c r="G40" s="243"/>
      <c r="H40" s="66"/>
      <c r="I40" s="226"/>
      <c r="J40" s="226"/>
      <c r="K40" s="226"/>
      <c r="L40" s="226"/>
      <c r="M40" s="226"/>
      <c r="N40" s="226"/>
      <c r="O40" s="226"/>
      <c r="P40" s="226"/>
      <c r="Q40" s="226"/>
      <c r="R40" s="226"/>
      <c r="S40" s="66"/>
      <c r="T40" s="232"/>
      <c r="U40" s="232"/>
      <c r="V40" s="232"/>
      <c r="W40" s="232"/>
      <c r="X40" s="233"/>
      <c r="Y40" s="14"/>
      <c r="Z40" s="228" t="str">
        <f>IF(X38=Parameters!codeoranje,"","")</f>
        <v/>
      </c>
      <c r="AA40" s="15"/>
      <c r="AB40" s="141"/>
    </row>
    <row r="41" spans="3:28" ht="4.1500000000000004" customHeight="1" x14ac:dyDescent="0.2">
      <c r="C41" s="241"/>
      <c r="D41" s="244"/>
      <c r="E41" s="245"/>
      <c r="F41" s="242"/>
      <c r="G41" s="243"/>
      <c r="H41" s="66"/>
      <c r="I41" s="226"/>
      <c r="J41" s="226"/>
      <c r="K41" s="226"/>
      <c r="L41" s="226"/>
      <c r="M41" s="226"/>
      <c r="N41" s="226"/>
      <c r="O41" s="226"/>
      <c r="P41" s="226"/>
      <c r="Q41" s="226"/>
      <c r="R41" s="226"/>
      <c r="S41" s="66"/>
      <c r="T41" s="232"/>
      <c r="U41" s="232"/>
      <c r="V41" s="232"/>
      <c r="W41" s="232"/>
      <c r="X41" s="233"/>
      <c r="Y41" s="14"/>
      <c r="Z41" s="229"/>
      <c r="AA41" s="15"/>
      <c r="AB41" s="141"/>
    </row>
    <row r="42" spans="3:28" ht="4.1500000000000004" customHeight="1" x14ac:dyDescent="0.2">
      <c r="C42" s="241"/>
      <c r="D42" s="244"/>
      <c r="E42" s="245"/>
      <c r="F42" s="242"/>
      <c r="G42" s="243"/>
      <c r="H42" s="66"/>
      <c r="I42" s="227"/>
      <c r="J42" s="227"/>
      <c r="K42" s="227"/>
      <c r="L42" s="227"/>
      <c r="M42" s="227"/>
      <c r="N42" s="227"/>
      <c r="O42" s="227"/>
      <c r="P42" s="227"/>
      <c r="Q42" s="227"/>
      <c r="R42" s="227"/>
      <c r="S42" s="66"/>
      <c r="T42" s="232"/>
      <c r="U42" s="232"/>
      <c r="V42" s="232"/>
      <c r="W42" s="232"/>
      <c r="X42" s="233"/>
      <c r="Y42" s="14"/>
      <c r="Z42" s="230" t="str">
        <f>IF(X38=Parameters!codegroen,"","")</f>
        <v/>
      </c>
      <c r="AA42" s="15"/>
      <c r="AB42" s="141"/>
    </row>
    <row r="43" spans="3:28" ht="4.1500000000000004" customHeight="1" x14ac:dyDescent="0.2">
      <c r="C43" s="241"/>
      <c r="D43" s="244"/>
      <c r="E43" s="245"/>
      <c r="F43" s="242"/>
      <c r="G43" s="243"/>
      <c r="H43" s="67"/>
      <c r="I43" s="84"/>
      <c r="J43" s="84"/>
      <c r="K43" s="84"/>
      <c r="L43" s="84"/>
      <c r="M43" s="84"/>
      <c r="N43" s="84"/>
      <c r="O43" s="84"/>
      <c r="P43" s="84"/>
      <c r="Q43" s="84"/>
      <c r="R43" s="84"/>
      <c r="S43" s="67"/>
      <c r="T43" s="232"/>
      <c r="U43" s="232"/>
      <c r="V43" s="232"/>
      <c r="W43" s="232"/>
      <c r="X43" s="233"/>
      <c r="Y43" s="14"/>
      <c r="Z43" s="229"/>
      <c r="AA43" s="15"/>
      <c r="AB43" s="141"/>
    </row>
    <row r="44" spans="3:28" ht="4.1500000000000004" customHeight="1" x14ac:dyDescent="0.25">
      <c r="C44" s="31"/>
      <c r="D44" s="217"/>
      <c r="E44" s="49"/>
      <c r="F44" s="23"/>
      <c r="G44" s="23"/>
      <c r="H44" s="69"/>
      <c r="I44" s="87"/>
      <c r="J44" s="87"/>
      <c r="K44" s="87"/>
      <c r="L44" s="87"/>
      <c r="M44" s="87"/>
      <c r="N44" s="87"/>
      <c r="O44" s="87"/>
      <c r="P44" s="87"/>
      <c r="Q44" s="87"/>
      <c r="R44" s="87"/>
      <c r="S44" s="69"/>
      <c r="T44" s="89"/>
      <c r="U44" s="89"/>
      <c r="V44" s="89"/>
      <c r="W44" s="89"/>
      <c r="X44" s="20"/>
      <c r="Y44" s="16"/>
      <c r="Z44" s="16"/>
      <c r="AA44" s="17"/>
      <c r="AB44" s="141"/>
    </row>
    <row r="45" spans="3:28" ht="4.1500000000000004" customHeight="1" collapsed="1" x14ac:dyDescent="0.25">
      <c r="C45" s="30"/>
      <c r="D45" s="218"/>
      <c r="E45" s="29"/>
      <c r="F45" s="11"/>
      <c r="G45" s="11"/>
      <c r="H45" s="68"/>
      <c r="I45" s="85"/>
      <c r="J45" s="85"/>
      <c r="K45" s="85"/>
      <c r="L45" s="85"/>
      <c r="M45" s="85"/>
      <c r="N45" s="85"/>
      <c r="O45" s="85"/>
      <c r="P45" s="85"/>
      <c r="Q45" s="85"/>
      <c r="R45" s="85"/>
      <c r="S45" s="68"/>
      <c r="T45" s="88"/>
      <c r="U45" s="88"/>
      <c r="V45" s="88"/>
      <c r="W45" s="88"/>
      <c r="X45" s="19"/>
      <c r="Y45" s="12"/>
      <c r="Z45" s="12"/>
      <c r="AA45" s="13"/>
      <c r="AB45" s="141"/>
    </row>
    <row r="46" spans="3:28" ht="4.1500000000000004" customHeight="1" x14ac:dyDescent="0.2">
      <c r="C46" s="241">
        <v>4</v>
      </c>
      <c r="D46" s="244" t="str">
        <f>VLOOKUP($C46,datatabel,D$19)</f>
        <v>Emailfuncties</v>
      </c>
      <c r="E46" s="245">
        <f>VLOOKUP($C46,datatabel,E$19)</f>
        <v>10</v>
      </c>
      <c r="F46" s="242">
        <f>VLOOKUP($C46,datatabel,F$19)</f>
        <v>100</v>
      </c>
      <c r="G46" s="243">
        <f>VLOOKUP($C46,datatabel,G$19)</f>
        <v>100</v>
      </c>
      <c r="H46" s="65"/>
      <c r="I46" s="86"/>
      <c r="J46" s="86"/>
      <c r="K46" s="86"/>
      <c r="L46" s="86"/>
      <c r="M46" s="86"/>
      <c r="N46" s="86"/>
      <c r="O46" s="86"/>
      <c r="P46" s="86"/>
      <c r="Q46" s="86"/>
      <c r="R46" s="86"/>
      <c r="S46" s="65"/>
      <c r="T46" s="232">
        <f>VLOOKUP($C46,datatabel,T$19)</f>
        <v>0</v>
      </c>
      <c r="U46" s="232">
        <f>VLOOKUP($C46,datatabel,U$19)</f>
        <v>3</v>
      </c>
      <c r="V46" s="232">
        <f>VLOOKUP($C46,datatabel,V$19)</f>
        <v>2</v>
      </c>
      <c r="W46" s="232">
        <f>VLOOKUP($C46,datatabel,W$19)</f>
        <v>1</v>
      </c>
      <c r="X46" s="233" t="str">
        <f>VLOOKUP($C46,datatabel,X$19)</f>
        <v>ja</v>
      </c>
      <c r="Y46" s="14"/>
      <c r="Z46" s="237" t="str">
        <f>IF(X46=Parameters!coderood,"","")</f>
        <v/>
      </c>
      <c r="AA46" s="15"/>
      <c r="AB46" s="141"/>
    </row>
    <row r="47" spans="3:28" ht="4.1500000000000004" customHeight="1" x14ac:dyDescent="0.2">
      <c r="C47" s="241"/>
      <c r="D47" s="244"/>
      <c r="E47" s="245"/>
      <c r="F47" s="242"/>
      <c r="G47" s="243"/>
      <c r="H47" s="66"/>
      <c r="I47" s="226">
        <f t="shared" ref="I47:R47" si="3">IF($F46&lt;=I$18,-1,IF($G46&gt;I$18,1,0))</f>
        <v>1</v>
      </c>
      <c r="J47" s="226">
        <f t="shared" si="3"/>
        <v>1</v>
      </c>
      <c r="K47" s="226">
        <f t="shared" si="3"/>
        <v>1</v>
      </c>
      <c r="L47" s="226">
        <f t="shared" si="3"/>
        <v>1</v>
      </c>
      <c r="M47" s="226">
        <f t="shared" si="3"/>
        <v>1</v>
      </c>
      <c r="N47" s="226">
        <f t="shared" si="3"/>
        <v>1</v>
      </c>
      <c r="O47" s="226">
        <f t="shared" si="3"/>
        <v>1</v>
      </c>
      <c r="P47" s="226">
        <f t="shared" si="3"/>
        <v>1</v>
      </c>
      <c r="Q47" s="226">
        <f t="shared" si="3"/>
        <v>1</v>
      </c>
      <c r="R47" s="226">
        <f t="shared" si="3"/>
        <v>1</v>
      </c>
      <c r="S47" s="66"/>
      <c r="T47" s="232"/>
      <c r="U47" s="232"/>
      <c r="V47" s="232"/>
      <c r="W47" s="232"/>
      <c r="X47" s="233"/>
      <c r="Y47" s="14"/>
      <c r="Z47" s="229"/>
      <c r="AA47" s="15"/>
      <c r="AB47" s="141"/>
    </row>
    <row r="48" spans="3:28" ht="4.1500000000000004" customHeight="1" x14ac:dyDescent="0.2">
      <c r="C48" s="241"/>
      <c r="D48" s="244"/>
      <c r="E48" s="245"/>
      <c r="F48" s="242"/>
      <c r="G48" s="243"/>
      <c r="H48" s="66"/>
      <c r="I48" s="226"/>
      <c r="J48" s="226"/>
      <c r="K48" s="226"/>
      <c r="L48" s="226"/>
      <c r="M48" s="226"/>
      <c r="N48" s="226"/>
      <c r="O48" s="226"/>
      <c r="P48" s="226"/>
      <c r="Q48" s="226"/>
      <c r="R48" s="226"/>
      <c r="S48" s="66"/>
      <c r="T48" s="232"/>
      <c r="U48" s="232"/>
      <c r="V48" s="232"/>
      <c r="W48" s="232"/>
      <c r="X48" s="233"/>
      <c r="Y48" s="14"/>
      <c r="Z48" s="228" t="str">
        <f>IF(X46=Parameters!codeoranje,"","")</f>
        <v/>
      </c>
      <c r="AA48" s="15"/>
      <c r="AB48" s="141"/>
    </row>
    <row r="49" spans="3:28" ht="4.1500000000000004" customHeight="1" x14ac:dyDescent="0.2">
      <c r="C49" s="241"/>
      <c r="D49" s="244"/>
      <c r="E49" s="245"/>
      <c r="F49" s="242"/>
      <c r="G49" s="243"/>
      <c r="H49" s="66"/>
      <c r="I49" s="226"/>
      <c r="J49" s="226"/>
      <c r="K49" s="226"/>
      <c r="L49" s="226"/>
      <c r="M49" s="226"/>
      <c r="N49" s="226"/>
      <c r="O49" s="226"/>
      <c r="P49" s="226"/>
      <c r="Q49" s="226"/>
      <c r="R49" s="226"/>
      <c r="S49" s="66"/>
      <c r="T49" s="232"/>
      <c r="U49" s="232"/>
      <c r="V49" s="232"/>
      <c r="W49" s="232"/>
      <c r="X49" s="233"/>
      <c r="Y49" s="14"/>
      <c r="Z49" s="229"/>
      <c r="AA49" s="15"/>
      <c r="AB49" s="141"/>
    </row>
    <row r="50" spans="3:28" ht="4.1500000000000004" customHeight="1" x14ac:dyDescent="0.2">
      <c r="C50" s="241"/>
      <c r="D50" s="244"/>
      <c r="E50" s="245"/>
      <c r="F50" s="242"/>
      <c r="G50" s="243"/>
      <c r="H50" s="66"/>
      <c r="I50" s="227"/>
      <c r="J50" s="227"/>
      <c r="K50" s="227"/>
      <c r="L50" s="227"/>
      <c r="M50" s="227"/>
      <c r="N50" s="227"/>
      <c r="O50" s="227"/>
      <c r="P50" s="227"/>
      <c r="Q50" s="227"/>
      <c r="R50" s="227"/>
      <c r="S50" s="66"/>
      <c r="T50" s="232"/>
      <c r="U50" s="232"/>
      <c r="V50" s="232"/>
      <c r="W50" s="232"/>
      <c r="X50" s="233"/>
      <c r="Y50" s="14"/>
      <c r="Z50" s="230" t="str">
        <f>IF(X46=Parameters!codegroen,"","")</f>
        <v></v>
      </c>
      <c r="AA50" s="15"/>
      <c r="AB50" s="141"/>
    </row>
    <row r="51" spans="3:28" ht="4.1500000000000004" customHeight="1" x14ac:dyDescent="0.2">
      <c r="C51" s="241"/>
      <c r="D51" s="244"/>
      <c r="E51" s="245"/>
      <c r="F51" s="242"/>
      <c r="G51" s="243"/>
      <c r="H51" s="67"/>
      <c r="I51" s="84"/>
      <c r="J51" s="84"/>
      <c r="K51" s="84"/>
      <c r="L51" s="84"/>
      <c r="M51" s="84"/>
      <c r="N51" s="84"/>
      <c r="O51" s="84"/>
      <c r="P51" s="84"/>
      <c r="Q51" s="84"/>
      <c r="R51" s="84"/>
      <c r="S51" s="67"/>
      <c r="T51" s="232"/>
      <c r="U51" s="232"/>
      <c r="V51" s="232"/>
      <c r="W51" s="232"/>
      <c r="X51" s="233"/>
      <c r="Y51" s="14"/>
      <c r="Z51" s="229"/>
      <c r="AA51" s="15"/>
      <c r="AB51" s="141"/>
    </row>
    <row r="52" spans="3:28" ht="4.1500000000000004" customHeight="1" x14ac:dyDescent="0.25">
      <c r="C52" s="31"/>
      <c r="D52" s="217"/>
      <c r="E52" s="49"/>
      <c r="F52" s="23"/>
      <c r="G52" s="23"/>
      <c r="H52" s="69"/>
      <c r="I52" s="87"/>
      <c r="J52" s="87"/>
      <c r="K52" s="87"/>
      <c r="L52" s="87"/>
      <c r="M52" s="87"/>
      <c r="N52" s="87"/>
      <c r="O52" s="87"/>
      <c r="P52" s="87"/>
      <c r="Q52" s="87"/>
      <c r="R52" s="87"/>
      <c r="S52" s="69"/>
      <c r="T52" s="89"/>
      <c r="U52" s="89"/>
      <c r="V52" s="89"/>
      <c r="W52" s="89"/>
      <c r="X52" s="20"/>
      <c r="Y52" s="16"/>
      <c r="Z52" s="16"/>
      <c r="AA52" s="17"/>
      <c r="AB52" s="141"/>
    </row>
    <row r="53" spans="3:28" ht="4.1500000000000004" customHeight="1" collapsed="1" x14ac:dyDescent="0.25">
      <c r="C53" s="30"/>
      <c r="D53" s="218"/>
      <c r="E53" s="29"/>
      <c r="F53" s="11"/>
      <c r="G53" s="11"/>
      <c r="H53" s="68"/>
      <c r="I53" s="85"/>
      <c r="J53" s="85"/>
      <c r="K53" s="85"/>
      <c r="L53" s="85"/>
      <c r="M53" s="85"/>
      <c r="N53" s="85"/>
      <c r="O53" s="85"/>
      <c r="P53" s="85"/>
      <c r="Q53" s="85"/>
      <c r="R53" s="85"/>
      <c r="S53" s="68"/>
      <c r="T53" s="88"/>
      <c r="U53" s="88"/>
      <c r="V53" s="88"/>
      <c r="W53" s="88"/>
      <c r="X53" s="19"/>
      <c r="Y53" s="12"/>
      <c r="Z53" s="12"/>
      <c r="AA53" s="13"/>
      <c r="AB53" s="141"/>
    </row>
    <row r="54" spans="3:28" ht="4.1500000000000004" customHeight="1" x14ac:dyDescent="0.2">
      <c r="C54" s="241">
        <v>5</v>
      </c>
      <c r="D54" s="244" t="str">
        <f>VLOOKUP($C54,datatabel,D$19)</f>
        <v>Configuratie, Defaults, Taaltabellen</v>
      </c>
      <c r="E54" s="245">
        <f>VLOOKUP($C54,datatabel,E$19)</f>
        <v>11</v>
      </c>
      <c r="F54" s="242">
        <f>VLOOKUP($C54,datatabel,F$19)</f>
        <v>95</v>
      </c>
      <c r="G54" s="243">
        <f>VLOOKUP($C54,datatabel,G$19)</f>
        <v>30</v>
      </c>
      <c r="H54" s="65"/>
      <c r="I54" s="86"/>
      <c r="J54" s="86"/>
      <c r="K54" s="86"/>
      <c r="L54" s="86"/>
      <c r="M54" s="86"/>
      <c r="N54" s="86"/>
      <c r="O54" s="86"/>
      <c r="P54" s="86"/>
      <c r="Q54" s="86"/>
      <c r="R54" s="86"/>
      <c r="S54" s="65"/>
      <c r="T54" s="232">
        <f>VLOOKUP($C54,datatabel,T$19)</f>
        <v>0</v>
      </c>
      <c r="U54" s="232">
        <f>VLOOKUP($C54,datatabel,U$19)</f>
        <v>5</v>
      </c>
      <c r="V54" s="232">
        <f>VLOOKUP($C54,datatabel,V$19)</f>
        <v>11</v>
      </c>
      <c r="W54" s="232">
        <f>VLOOKUP($C54,datatabel,W$19)</f>
        <v>1</v>
      </c>
      <c r="X54" s="233" t="str">
        <f>VLOOKUP($C54,datatabel,X$19)</f>
        <v>nee</v>
      </c>
      <c r="Y54" s="14"/>
      <c r="Z54" s="237" t="str">
        <f>IF(X54=Parameters!coderood,"","")</f>
        <v></v>
      </c>
      <c r="AA54" s="15"/>
      <c r="AB54" s="141"/>
    </row>
    <row r="55" spans="3:28" ht="4.1500000000000004" customHeight="1" x14ac:dyDescent="0.2">
      <c r="C55" s="241"/>
      <c r="D55" s="244"/>
      <c r="E55" s="245"/>
      <c r="F55" s="242"/>
      <c r="G55" s="243"/>
      <c r="H55" s="66"/>
      <c r="I55" s="226">
        <f t="shared" ref="I55:R55" si="4">IF($F54&lt;=I$18,-1,IF($G54&gt;I$18,1,0))</f>
        <v>1</v>
      </c>
      <c r="J55" s="226">
        <f t="shared" si="4"/>
        <v>1</v>
      </c>
      <c r="K55" s="226">
        <f t="shared" si="4"/>
        <v>1</v>
      </c>
      <c r="L55" s="226">
        <f t="shared" si="4"/>
        <v>0</v>
      </c>
      <c r="M55" s="226">
        <f t="shared" si="4"/>
        <v>0</v>
      </c>
      <c r="N55" s="226">
        <f t="shared" si="4"/>
        <v>0</v>
      </c>
      <c r="O55" s="226">
        <f t="shared" si="4"/>
        <v>0</v>
      </c>
      <c r="P55" s="226">
        <f t="shared" si="4"/>
        <v>0</v>
      </c>
      <c r="Q55" s="226">
        <f t="shared" si="4"/>
        <v>0</v>
      </c>
      <c r="R55" s="226">
        <f t="shared" si="4"/>
        <v>-1</v>
      </c>
      <c r="S55" s="66"/>
      <c r="T55" s="232"/>
      <c r="U55" s="232"/>
      <c r="V55" s="232"/>
      <c r="W55" s="232"/>
      <c r="X55" s="233"/>
      <c r="Y55" s="14"/>
      <c r="Z55" s="229"/>
      <c r="AA55" s="15"/>
      <c r="AB55" s="141"/>
    </row>
    <row r="56" spans="3:28" ht="4.1500000000000004" customHeight="1" x14ac:dyDescent="0.2">
      <c r="C56" s="241"/>
      <c r="D56" s="244"/>
      <c r="E56" s="245"/>
      <c r="F56" s="242"/>
      <c r="G56" s="243"/>
      <c r="H56" s="66"/>
      <c r="I56" s="226"/>
      <c r="J56" s="226"/>
      <c r="K56" s="226"/>
      <c r="L56" s="226"/>
      <c r="M56" s="226"/>
      <c r="N56" s="226"/>
      <c r="O56" s="226"/>
      <c r="P56" s="226"/>
      <c r="Q56" s="226"/>
      <c r="R56" s="226"/>
      <c r="S56" s="66"/>
      <c r="T56" s="232"/>
      <c r="U56" s="232"/>
      <c r="V56" s="232"/>
      <c r="W56" s="232"/>
      <c r="X56" s="233"/>
      <c r="Y56" s="14"/>
      <c r="Z56" s="228" t="str">
        <f>IF(X54=Parameters!codeoranje,"","")</f>
        <v/>
      </c>
      <c r="AA56" s="15"/>
      <c r="AB56" s="141"/>
    </row>
    <row r="57" spans="3:28" ht="4.1500000000000004" customHeight="1" x14ac:dyDescent="0.2">
      <c r="C57" s="241"/>
      <c r="D57" s="244"/>
      <c r="E57" s="245"/>
      <c r="F57" s="242"/>
      <c r="G57" s="243"/>
      <c r="H57" s="66"/>
      <c r="I57" s="226"/>
      <c r="J57" s="226"/>
      <c r="K57" s="226"/>
      <c r="L57" s="226"/>
      <c r="M57" s="226"/>
      <c r="N57" s="226"/>
      <c r="O57" s="226"/>
      <c r="P57" s="226"/>
      <c r="Q57" s="226"/>
      <c r="R57" s="226"/>
      <c r="S57" s="66"/>
      <c r="T57" s="232"/>
      <c r="U57" s="232"/>
      <c r="V57" s="232"/>
      <c r="W57" s="232"/>
      <c r="X57" s="233"/>
      <c r="Y57" s="14"/>
      <c r="Z57" s="229"/>
      <c r="AA57" s="15"/>
      <c r="AB57" s="141"/>
    </row>
    <row r="58" spans="3:28" ht="4.1500000000000004" customHeight="1" x14ac:dyDescent="0.2">
      <c r="C58" s="241"/>
      <c r="D58" s="244"/>
      <c r="E58" s="245"/>
      <c r="F58" s="242"/>
      <c r="G58" s="243"/>
      <c r="H58" s="66"/>
      <c r="I58" s="227"/>
      <c r="J58" s="227"/>
      <c r="K58" s="227"/>
      <c r="L58" s="227"/>
      <c r="M58" s="227"/>
      <c r="N58" s="227"/>
      <c r="O58" s="227"/>
      <c r="P58" s="227"/>
      <c r="Q58" s="227"/>
      <c r="R58" s="227"/>
      <c r="S58" s="66"/>
      <c r="T58" s="232"/>
      <c r="U58" s="232"/>
      <c r="V58" s="232"/>
      <c r="W58" s="232"/>
      <c r="X58" s="233"/>
      <c r="Y58" s="14"/>
      <c r="Z58" s="230" t="str">
        <f>IF(X54=Parameters!codegroen,"","")</f>
        <v/>
      </c>
      <c r="AA58" s="15"/>
      <c r="AB58" s="141"/>
    </row>
    <row r="59" spans="3:28" ht="4.1500000000000004" customHeight="1" x14ac:dyDescent="0.2">
      <c r="C59" s="241"/>
      <c r="D59" s="244"/>
      <c r="E59" s="245"/>
      <c r="F59" s="242"/>
      <c r="G59" s="243"/>
      <c r="H59" s="67"/>
      <c r="I59" s="84"/>
      <c r="J59" s="84"/>
      <c r="K59" s="84"/>
      <c r="L59" s="84"/>
      <c r="M59" s="84"/>
      <c r="N59" s="84"/>
      <c r="O59" s="84"/>
      <c r="P59" s="84"/>
      <c r="Q59" s="84"/>
      <c r="R59" s="84"/>
      <c r="S59" s="67"/>
      <c r="T59" s="232"/>
      <c r="U59" s="232"/>
      <c r="V59" s="232"/>
      <c r="W59" s="232"/>
      <c r="X59" s="233"/>
      <c r="Y59" s="14"/>
      <c r="Z59" s="229"/>
      <c r="AA59" s="15"/>
      <c r="AB59" s="141"/>
    </row>
    <row r="60" spans="3:28" ht="4.1500000000000004" customHeight="1" x14ac:dyDescent="0.25">
      <c r="C60" s="31"/>
      <c r="D60" s="217"/>
      <c r="E60" s="49"/>
      <c r="F60" s="23"/>
      <c r="G60" s="23"/>
      <c r="H60" s="69"/>
      <c r="I60" s="87"/>
      <c r="J60" s="87"/>
      <c r="K60" s="87"/>
      <c r="L60" s="87"/>
      <c r="M60" s="87"/>
      <c r="N60" s="87"/>
      <c r="O60" s="87"/>
      <c r="P60" s="87"/>
      <c r="Q60" s="87"/>
      <c r="R60" s="87"/>
      <c r="S60" s="69"/>
      <c r="T60" s="89"/>
      <c r="U60" s="89"/>
      <c r="V60" s="89"/>
      <c r="W60" s="89"/>
      <c r="X60" s="20"/>
      <c r="Y60" s="16"/>
      <c r="Z60" s="16"/>
      <c r="AA60" s="17"/>
      <c r="AB60" s="141"/>
    </row>
    <row r="61" spans="3:28" ht="4.1500000000000004" customHeight="1" collapsed="1" x14ac:dyDescent="0.25">
      <c r="C61" s="30"/>
      <c r="D61" s="218"/>
      <c r="E61" s="29"/>
      <c r="F61" s="11"/>
      <c r="G61" s="11"/>
      <c r="H61" s="68"/>
      <c r="I61" s="85"/>
      <c r="J61" s="85"/>
      <c r="K61" s="85"/>
      <c r="L61" s="85"/>
      <c r="M61" s="85"/>
      <c r="N61" s="85"/>
      <c r="O61" s="85"/>
      <c r="P61" s="85"/>
      <c r="Q61" s="85"/>
      <c r="R61" s="85"/>
      <c r="S61" s="68"/>
      <c r="T61" s="88"/>
      <c r="U61" s="88"/>
      <c r="V61" s="88"/>
      <c r="W61" s="88"/>
      <c r="X61" s="19"/>
      <c r="Y61" s="12"/>
      <c r="Z61" s="12"/>
      <c r="AA61" s="13"/>
      <c r="AB61" s="141"/>
    </row>
    <row r="62" spans="3:28" ht="4.1500000000000004" customHeight="1" x14ac:dyDescent="0.2">
      <c r="C62" s="241">
        <v>6</v>
      </c>
      <c r="D62" s="244" t="str">
        <f>VLOOKUP($C62,datatabel,D$19)</f>
        <v>GUI en Lay-out</v>
      </c>
      <c r="E62" s="245">
        <f>VLOOKUP($C62,datatabel,E$19)</f>
        <v>8</v>
      </c>
      <c r="F62" s="242">
        <f>VLOOKUP($C62,datatabel,F$19)</f>
        <v>100</v>
      </c>
      <c r="G62" s="243">
        <f>VLOOKUP($C62,datatabel,G$19)</f>
        <v>90</v>
      </c>
      <c r="H62" s="65"/>
      <c r="I62" s="86"/>
      <c r="J62" s="86"/>
      <c r="K62" s="86"/>
      <c r="L62" s="86"/>
      <c r="M62" s="86"/>
      <c r="N62" s="86"/>
      <c r="O62" s="86"/>
      <c r="P62" s="86"/>
      <c r="Q62" s="86"/>
      <c r="R62" s="86"/>
      <c r="S62" s="65"/>
      <c r="T62" s="232">
        <f>VLOOKUP($C62,datatabel,T$19)</f>
        <v>1</v>
      </c>
      <c r="U62" s="232">
        <f>VLOOKUP($C62,datatabel,U$19)</f>
        <v>6</v>
      </c>
      <c r="V62" s="232">
        <f>VLOOKUP($C62,datatabel,V$19)</f>
        <v>9</v>
      </c>
      <c r="W62" s="232">
        <f>VLOOKUP($C62,datatabel,W$19)</f>
        <v>4</v>
      </c>
      <c r="X62" s="233" t="str">
        <f>VLOOKUP($C62,datatabel,X$19)</f>
        <v>ja</v>
      </c>
      <c r="Y62" s="14"/>
      <c r="Z62" s="237" t="str">
        <f>IF(X62=Parameters!coderood,"","")</f>
        <v/>
      </c>
      <c r="AA62" s="15"/>
      <c r="AB62" s="141"/>
    </row>
    <row r="63" spans="3:28" ht="4.1500000000000004" customHeight="1" x14ac:dyDescent="0.2">
      <c r="C63" s="241"/>
      <c r="D63" s="244"/>
      <c r="E63" s="245"/>
      <c r="F63" s="242"/>
      <c r="G63" s="243"/>
      <c r="H63" s="66"/>
      <c r="I63" s="226">
        <f t="shared" ref="I63:R63" si="5">IF($F62&lt;=I$18,-1,IF($G62&gt;I$18,1,0))</f>
        <v>1</v>
      </c>
      <c r="J63" s="226">
        <f t="shared" si="5"/>
        <v>1</v>
      </c>
      <c r="K63" s="226">
        <f t="shared" si="5"/>
        <v>1</v>
      </c>
      <c r="L63" s="226">
        <f t="shared" si="5"/>
        <v>1</v>
      </c>
      <c r="M63" s="226">
        <f t="shared" si="5"/>
        <v>1</v>
      </c>
      <c r="N63" s="226">
        <f t="shared" si="5"/>
        <v>1</v>
      </c>
      <c r="O63" s="226">
        <f t="shared" si="5"/>
        <v>1</v>
      </c>
      <c r="P63" s="226">
        <f t="shared" si="5"/>
        <v>1</v>
      </c>
      <c r="Q63" s="226">
        <f t="shared" si="5"/>
        <v>1</v>
      </c>
      <c r="R63" s="226">
        <f t="shared" si="5"/>
        <v>0</v>
      </c>
      <c r="S63" s="66"/>
      <c r="T63" s="232"/>
      <c r="U63" s="232"/>
      <c r="V63" s="232"/>
      <c r="W63" s="232"/>
      <c r="X63" s="233"/>
      <c r="Y63" s="14"/>
      <c r="Z63" s="229"/>
      <c r="AA63" s="15"/>
      <c r="AB63" s="141"/>
    </row>
    <row r="64" spans="3:28" ht="4.1500000000000004" customHeight="1" x14ac:dyDescent="0.2">
      <c r="C64" s="241"/>
      <c r="D64" s="244"/>
      <c r="E64" s="245"/>
      <c r="F64" s="242"/>
      <c r="G64" s="243"/>
      <c r="H64" s="66"/>
      <c r="I64" s="226"/>
      <c r="J64" s="226"/>
      <c r="K64" s="226"/>
      <c r="L64" s="226"/>
      <c r="M64" s="226"/>
      <c r="N64" s="226"/>
      <c r="O64" s="226"/>
      <c r="P64" s="226"/>
      <c r="Q64" s="226"/>
      <c r="R64" s="226"/>
      <c r="S64" s="66"/>
      <c r="T64" s="232"/>
      <c r="U64" s="232"/>
      <c r="V64" s="232"/>
      <c r="W64" s="232"/>
      <c r="X64" s="233"/>
      <c r="Y64" s="14"/>
      <c r="Z64" s="228" t="str">
        <f>IF(X62=Parameters!codeoranje,"","")</f>
        <v/>
      </c>
      <c r="AA64" s="15"/>
      <c r="AB64" s="141"/>
    </row>
    <row r="65" spans="3:28" ht="4.1500000000000004" customHeight="1" x14ac:dyDescent="0.2">
      <c r="C65" s="241"/>
      <c r="D65" s="244"/>
      <c r="E65" s="245"/>
      <c r="F65" s="242"/>
      <c r="G65" s="243"/>
      <c r="H65" s="66"/>
      <c r="I65" s="226"/>
      <c r="J65" s="226"/>
      <c r="K65" s="226"/>
      <c r="L65" s="226"/>
      <c r="M65" s="226"/>
      <c r="N65" s="226"/>
      <c r="O65" s="226"/>
      <c r="P65" s="226"/>
      <c r="Q65" s="226"/>
      <c r="R65" s="226"/>
      <c r="S65" s="66"/>
      <c r="T65" s="232"/>
      <c r="U65" s="232"/>
      <c r="V65" s="232"/>
      <c r="W65" s="232"/>
      <c r="X65" s="233"/>
      <c r="Y65" s="14"/>
      <c r="Z65" s="229"/>
      <c r="AA65" s="15"/>
      <c r="AB65" s="141"/>
    </row>
    <row r="66" spans="3:28" ht="4.1500000000000004" customHeight="1" x14ac:dyDescent="0.2">
      <c r="C66" s="241"/>
      <c r="D66" s="244"/>
      <c r="E66" s="245"/>
      <c r="F66" s="242"/>
      <c r="G66" s="243"/>
      <c r="H66" s="66"/>
      <c r="I66" s="227"/>
      <c r="J66" s="227"/>
      <c r="K66" s="227"/>
      <c r="L66" s="227"/>
      <c r="M66" s="227"/>
      <c r="N66" s="227"/>
      <c r="O66" s="227"/>
      <c r="P66" s="227"/>
      <c r="Q66" s="227"/>
      <c r="R66" s="227"/>
      <c r="S66" s="66"/>
      <c r="T66" s="232"/>
      <c r="U66" s="232"/>
      <c r="V66" s="232"/>
      <c r="W66" s="232"/>
      <c r="X66" s="233"/>
      <c r="Y66" s="14"/>
      <c r="Z66" s="230" t="str">
        <f>IF(X62=Parameters!codegroen,"","")</f>
        <v></v>
      </c>
      <c r="AA66" s="15"/>
      <c r="AB66" s="141"/>
    </row>
    <row r="67" spans="3:28" ht="4.1500000000000004" customHeight="1" x14ac:dyDescent="0.2">
      <c r="C67" s="241"/>
      <c r="D67" s="244"/>
      <c r="E67" s="245"/>
      <c r="F67" s="242"/>
      <c r="G67" s="243"/>
      <c r="H67" s="67"/>
      <c r="I67" s="84"/>
      <c r="J67" s="84"/>
      <c r="K67" s="84"/>
      <c r="L67" s="84"/>
      <c r="M67" s="84"/>
      <c r="N67" s="84"/>
      <c r="O67" s="84"/>
      <c r="P67" s="84"/>
      <c r="Q67" s="84"/>
      <c r="R67" s="84"/>
      <c r="S67" s="67"/>
      <c r="T67" s="232"/>
      <c r="U67" s="232"/>
      <c r="V67" s="232"/>
      <c r="W67" s="232"/>
      <c r="X67" s="233"/>
      <c r="Y67" s="14"/>
      <c r="Z67" s="229"/>
      <c r="AA67" s="15"/>
      <c r="AB67" s="141"/>
    </row>
    <row r="68" spans="3:28" ht="4.1500000000000004" customHeight="1" x14ac:dyDescent="0.25">
      <c r="C68" s="31"/>
      <c r="D68" s="217"/>
      <c r="E68" s="49"/>
      <c r="F68" s="23"/>
      <c r="G68" s="23"/>
      <c r="H68" s="69"/>
      <c r="I68" s="87"/>
      <c r="J68" s="87"/>
      <c r="K68" s="87"/>
      <c r="L68" s="87"/>
      <c r="M68" s="87"/>
      <c r="N68" s="87"/>
      <c r="O68" s="87"/>
      <c r="P68" s="87"/>
      <c r="Q68" s="87"/>
      <c r="R68" s="87"/>
      <c r="S68" s="69"/>
      <c r="T68" s="89"/>
      <c r="U68" s="89"/>
      <c r="V68" s="89"/>
      <c r="W68" s="89"/>
      <c r="X68" s="20"/>
      <c r="Y68" s="16"/>
      <c r="Z68" s="16"/>
      <c r="AA68" s="17"/>
      <c r="AB68" s="141"/>
    </row>
    <row r="69" spans="3:28" ht="4.1500000000000004" customHeight="1" collapsed="1" x14ac:dyDescent="0.25">
      <c r="C69" s="30"/>
      <c r="D69" s="218"/>
      <c r="E69" s="29"/>
      <c r="F69" s="11"/>
      <c r="G69" s="11"/>
      <c r="H69" s="68"/>
      <c r="I69" s="85"/>
      <c r="J69" s="85"/>
      <c r="K69" s="85"/>
      <c r="L69" s="85"/>
      <c r="M69" s="85"/>
      <c r="N69" s="85"/>
      <c r="O69" s="85"/>
      <c r="P69" s="85"/>
      <c r="Q69" s="85"/>
      <c r="R69" s="85"/>
      <c r="S69" s="68"/>
      <c r="T69" s="88"/>
      <c r="U69" s="88"/>
      <c r="V69" s="88"/>
      <c r="W69" s="88"/>
      <c r="X69" s="19"/>
      <c r="Y69" s="12"/>
      <c r="Z69" s="12"/>
      <c r="AA69" s="13"/>
      <c r="AB69" s="141"/>
    </row>
    <row r="70" spans="3:28" ht="4.1500000000000004" customHeight="1" x14ac:dyDescent="0.2">
      <c r="C70" s="241">
        <v>7</v>
      </c>
      <c r="D70" s="244" t="str">
        <f>VLOOKUP($C70,datatabel,D$19)</f>
        <v>Rapporten Exports Grafieken</v>
      </c>
      <c r="E70" s="245">
        <f>VLOOKUP($C70,datatabel,E$19)</f>
        <v>7</v>
      </c>
      <c r="F70" s="242">
        <f>VLOOKUP($C70,datatabel,F$19)</f>
        <v>95</v>
      </c>
      <c r="G70" s="243">
        <f>VLOOKUP($C70,datatabel,G$19)</f>
        <v>90</v>
      </c>
      <c r="H70" s="65"/>
      <c r="I70" s="86"/>
      <c r="J70" s="86"/>
      <c r="K70" s="86"/>
      <c r="L70" s="86"/>
      <c r="M70" s="86"/>
      <c r="N70" s="86"/>
      <c r="O70" s="86"/>
      <c r="P70" s="86"/>
      <c r="Q70" s="86"/>
      <c r="R70" s="86"/>
      <c r="S70" s="65"/>
      <c r="T70" s="232">
        <f>VLOOKUP($C70,datatabel,T$19)</f>
        <v>3</v>
      </c>
      <c r="U70" s="232">
        <f>VLOOKUP($C70,datatabel,U$19)</f>
        <v>15</v>
      </c>
      <c r="V70" s="232">
        <f>VLOOKUP($C70,datatabel,V$19)</f>
        <v>23</v>
      </c>
      <c r="W70" s="232">
        <f>VLOOKUP($C70,datatabel,W$19)</f>
        <v>2</v>
      </c>
      <c r="X70" s="233" t="str">
        <f>VLOOKUP($C70,datatabel,X$19)</f>
        <v>nee</v>
      </c>
      <c r="Y70" s="14"/>
      <c r="Z70" s="237" t="str">
        <f>IF(X70=Parameters!coderood,"","")</f>
        <v></v>
      </c>
      <c r="AA70" s="15"/>
      <c r="AB70" s="141"/>
    </row>
    <row r="71" spans="3:28" ht="4.1500000000000004" customHeight="1" x14ac:dyDescent="0.2">
      <c r="C71" s="241"/>
      <c r="D71" s="244"/>
      <c r="E71" s="245"/>
      <c r="F71" s="242"/>
      <c r="G71" s="243"/>
      <c r="H71" s="66"/>
      <c r="I71" s="226">
        <f t="shared" ref="I71:R71" si="6">IF($F70&lt;=I$18,-1,IF($G70&gt;I$18,1,0))</f>
        <v>1</v>
      </c>
      <c r="J71" s="226">
        <f t="shared" si="6"/>
        <v>1</v>
      </c>
      <c r="K71" s="226">
        <f t="shared" si="6"/>
        <v>1</v>
      </c>
      <c r="L71" s="226">
        <f t="shared" si="6"/>
        <v>1</v>
      </c>
      <c r="M71" s="226">
        <f t="shared" si="6"/>
        <v>1</v>
      </c>
      <c r="N71" s="226">
        <f t="shared" si="6"/>
        <v>1</v>
      </c>
      <c r="O71" s="226">
        <f t="shared" si="6"/>
        <v>1</v>
      </c>
      <c r="P71" s="226">
        <f t="shared" si="6"/>
        <v>1</v>
      </c>
      <c r="Q71" s="226">
        <f t="shared" si="6"/>
        <v>1</v>
      </c>
      <c r="R71" s="226">
        <f t="shared" si="6"/>
        <v>-1</v>
      </c>
      <c r="S71" s="66"/>
      <c r="T71" s="232"/>
      <c r="U71" s="232"/>
      <c r="V71" s="232"/>
      <c r="W71" s="232"/>
      <c r="X71" s="233"/>
      <c r="Y71" s="14"/>
      <c r="Z71" s="229"/>
      <c r="AA71" s="15"/>
      <c r="AB71" s="141"/>
    </row>
    <row r="72" spans="3:28" ht="4.1500000000000004" customHeight="1" x14ac:dyDescent="0.2">
      <c r="C72" s="241"/>
      <c r="D72" s="244"/>
      <c r="E72" s="245"/>
      <c r="F72" s="242"/>
      <c r="G72" s="243"/>
      <c r="H72" s="66"/>
      <c r="I72" s="226"/>
      <c r="J72" s="226"/>
      <c r="K72" s="226"/>
      <c r="L72" s="226"/>
      <c r="M72" s="226"/>
      <c r="N72" s="226"/>
      <c r="O72" s="226"/>
      <c r="P72" s="226"/>
      <c r="Q72" s="226"/>
      <c r="R72" s="226"/>
      <c r="S72" s="66"/>
      <c r="T72" s="232"/>
      <c r="U72" s="232"/>
      <c r="V72" s="232"/>
      <c r="W72" s="232"/>
      <c r="X72" s="233"/>
      <c r="Y72" s="14"/>
      <c r="Z72" s="228" t="str">
        <f>IF(X70=Parameters!codeoranje,"","")</f>
        <v/>
      </c>
      <c r="AA72" s="15"/>
      <c r="AB72" s="141"/>
    </row>
    <row r="73" spans="3:28" ht="4.1500000000000004" customHeight="1" x14ac:dyDescent="0.2">
      <c r="C73" s="241"/>
      <c r="D73" s="244"/>
      <c r="E73" s="245"/>
      <c r="F73" s="242"/>
      <c r="G73" s="243"/>
      <c r="H73" s="66"/>
      <c r="I73" s="226"/>
      <c r="J73" s="226"/>
      <c r="K73" s="226"/>
      <c r="L73" s="226"/>
      <c r="M73" s="226"/>
      <c r="N73" s="226"/>
      <c r="O73" s="226"/>
      <c r="P73" s="226"/>
      <c r="Q73" s="226"/>
      <c r="R73" s="226"/>
      <c r="S73" s="66"/>
      <c r="T73" s="232"/>
      <c r="U73" s="232"/>
      <c r="V73" s="232"/>
      <c r="W73" s="232"/>
      <c r="X73" s="233"/>
      <c r="Y73" s="14"/>
      <c r="Z73" s="229"/>
      <c r="AA73" s="15"/>
      <c r="AB73" s="141"/>
    </row>
    <row r="74" spans="3:28" ht="4.1500000000000004" customHeight="1" x14ac:dyDescent="0.2">
      <c r="C74" s="241"/>
      <c r="D74" s="244"/>
      <c r="E74" s="245"/>
      <c r="F74" s="242"/>
      <c r="G74" s="243"/>
      <c r="H74" s="66"/>
      <c r="I74" s="227"/>
      <c r="J74" s="227"/>
      <c r="K74" s="227"/>
      <c r="L74" s="227"/>
      <c r="M74" s="227"/>
      <c r="N74" s="227"/>
      <c r="O74" s="227"/>
      <c r="P74" s="227"/>
      <c r="Q74" s="227"/>
      <c r="R74" s="227"/>
      <c r="S74" s="66"/>
      <c r="T74" s="232"/>
      <c r="U74" s="232"/>
      <c r="V74" s="232"/>
      <c r="W74" s="232"/>
      <c r="X74" s="233"/>
      <c r="Y74" s="14"/>
      <c r="Z74" s="230" t="str">
        <f>IF(X70=Parameters!codegroen,"","")</f>
        <v/>
      </c>
      <c r="AA74" s="15"/>
      <c r="AB74" s="141"/>
    </row>
    <row r="75" spans="3:28" ht="4.1500000000000004" customHeight="1" x14ac:dyDescent="0.2">
      <c r="C75" s="241"/>
      <c r="D75" s="244"/>
      <c r="E75" s="245"/>
      <c r="F75" s="242"/>
      <c r="G75" s="243"/>
      <c r="H75" s="67"/>
      <c r="I75" s="84"/>
      <c r="J75" s="84"/>
      <c r="K75" s="84"/>
      <c r="L75" s="84"/>
      <c r="M75" s="84"/>
      <c r="N75" s="84"/>
      <c r="O75" s="84"/>
      <c r="P75" s="84"/>
      <c r="Q75" s="84"/>
      <c r="R75" s="84"/>
      <c r="S75" s="67"/>
      <c r="T75" s="232"/>
      <c r="U75" s="232"/>
      <c r="V75" s="232"/>
      <c r="W75" s="232"/>
      <c r="X75" s="233"/>
      <c r="Y75" s="14"/>
      <c r="Z75" s="229"/>
      <c r="AA75" s="15"/>
      <c r="AB75" s="141"/>
    </row>
    <row r="76" spans="3:28" ht="4.1500000000000004" customHeight="1" x14ac:dyDescent="0.25">
      <c r="C76" s="31"/>
      <c r="D76" s="217"/>
      <c r="E76" s="49"/>
      <c r="F76" s="23"/>
      <c r="G76" s="23"/>
      <c r="H76" s="69"/>
      <c r="I76" s="87"/>
      <c r="J76" s="87"/>
      <c r="K76" s="87"/>
      <c r="L76" s="87"/>
      <c r="M76" s="87"/>
      <c r="N76" s="87"/>
      <c r="O76" s="87"/>
      <c r="P76" s="87"/>
      <c r="Q76" s="87"/>
      <c r="R76" s="87"/>
      <c r="S76" s="69"/>
      <c r="T76" s="89"/>
      <c r="U76" s="89"/>
      <c r="V76" s="89"/>
      <c r="W76" s="89"/>
      <c r="X76" s="20"/>
      <c r="Y76" s="16"/>
      <c r="Z76" s="16"/>
      <c r="AA76" s="17"/>
      <c r="AB76" s="141"/>
    </row>
    <row r="77" spans="3:28" ht="4.1500000000000004" customHeight="1" collapsed="1" x14ac:dyDescent="0.25">
      <c r="C77" s="30"/>
      <c r="D77" s="218"/>
      <c r="E77" s="29"/>
      <c r="F77" s="11"/>
      <c r="G77" s="11"/>
      <c r="H77" s="68"/>
      <c r="I77" s="85"/>
      <c r="J77" s="85"/>
      <c r="K77" s="85"/>
      <c r="L77" s="85"/>
      <c r="M77" s="85"/>
      <c r="N77" s="85"/>
      <c r="O77" s="85"/>
      <c r="P77" s="85"/>
      <c r="Q77" s="85"/>
      <c r="R77" s="85"/>
      <c r="S77" s="68"/>
      <c r="T77" s="88"/>
      <c r="U77" s="88"/>
      <c r="V77" s="88"/>
      <c r="W77" s="88"/>
      <c r="X77" s="19"/>
      <c r="Y77" s="12"/>
      <c r="Z77" s="12"/>
      <c r="AA77" s="13"/>
      <c r="AB77" s="141"/>
    </row>
    <row r="78" spans="3:28" ht="4.1500000000000004" customHeight="1" x14ac:dyDescent="0.2">
      <c r="C78" s="241">
        <v>8</v>
      </c>
      <c r="D78" s="244" t="str">
        <f>VLOOKUP($C78,datatabel,D$19)</f>
        <v>Beheerproces en Documenten</v>
      </c>
      <c r="E78" s="245">
        <f>VLOOKUP($C78,datatabel,E$19)</f>
        <v>6</v>
      </c>
      <c r="F78" s="242">
        <f>VLOOKUP($C78,datatabel,F$19)</f>
        <v>80</v>
      </c>
      <c r="G78" s="243">
        <f>VLOOKUP($C78,datatabel,G$19)</f>
        <v>60</v>
      </c>
      <c r="H78" s="65"/>
      <c r="I78" s="86"/>
      <c r="J78" s="86"/>
      <c r="K78" s="86"/>
      <c r="L78" s="86"/>
      <c r="M78" s="86"/>
      <c r="N78" s="86"/>
      <c r="O78" s="86"/>
      <c r="P78" s="86"/>
      <c r="Q78" s="86"/>
      <c r="R78" s="86"/>
      <c r="S78" s="65"/>
      <c r="T78" s="232">
        <f>VLOOKUP($C78,datatabel,T$19)</f>
        <v>0</v>
      </c>
      <c r="U78" s="232">
        <f>VLOOKUP($C78,datatabel,U$19)</f>
        <v>4</v>
      </c>
      <c r="V78" s="232">
        <f>VLOOKUP($C78,datatabel,V$19)</f>
        <v>8</v>
      </c>
      <c r="W78" s="232">
        <f>VLOOKUP($C78,datatabel,W$19)</f>
        <v>0</v>
      </c>
      <c r="X78" s="233" t="str">
        <f>VLOOKUP($C78,datatabel,X$19)</f>
        <v>nog niet</v>
      </c>
      <c r="Y78" s="14"/>
      <c r="Z78" s="237" t="str">
        <f>IF(X78=Parameters!coderood,"","")</f>
        <v/>
      </c>
      <c r="AA78" s="15"/>
      <c r="AB78" s="141"/>
    </row>
    <row r="79" spans="3:28" ht="4.1500000000000004" customHeight="1" x14ac:dyDescent="0.2">
      <c r="C79" s="241"/>
      <c r="D79" s="244"/>
      <c r="E79" s="245"/>
      <c r="F79" s="242"/>
      <c r="G79" s="243"/>
      <c r="H79" s="66"/>
      <c r="I79" s="226">
        <f t="shared" ref="I79:R79" si="7">IF($F78&lt;=I$18,-1,IF($G78&gt;I$18,1,0))</f>
        <v>1</v>
      </c>
      <c r="J79" s="226">
        <f t="shared" si="7"/>
        <v>1</v>
      </c>
      <c r="K79" s="226">
        <f t="shared" si="7"/>
        <v>1</v>
      </c>
      <c r="L79" s="226">
        <f t="shared" si="7"/>
        <v>1</v>
      </c>
      <c r="M79" s="226">
        <f t="shared" si="7"/>
        <v>1</v>
      </c>
      <c r="N79" s="226">
        <f t="shared" si="7"/>
        <v>1</v>
      </c>
      <c r="O79" s="226">
        <f t="shared" si="7"/>
        <v>0</v>
      </c>
      <c r="P79" s="226">
        <f t="shared" si="7"/>
        <v>0</v>
      </c>
      <c r="Q79" s="226">
        <f t="shared" si="7"/>
        <v>-1</v>
      </c>
      <c r="R79" s="226">
        <f t="shared" si="7"/>
        <v>-1</v>
      </c>
      <c r="S79" s="66"/>
      <c r="T79" s="232"/>
      <c r="U79" s="232"/>
      <c r="V79" s="232"/>
      <c r="W79" s="232"/>
      <c r="X79" s="233"/>
      <c r="Y79" s="14"/>
      <c r="Z79" s="229"/>
      <c r="AA79" s="15"/>
      <c r="AB79" s="141"/>
    </row>
    <row r="80" spans="3:28" ht="4.1500000000000004" customHeight="1" x14ac:dyDescent="0.2">
      <c r="C80" s="241"/>
      <c r="D80" s="244"/>
      <c r="E80" s="245"/>
      <c r="F80" s="242"/>
      <c r="G80" s="243"/>
      <c r="H80" s="66"/>
      <c r="I80" s="226"/>
      <c r="J80" s="226"/>
      <c r="K80" s="226"/>
      <c r="L80" s="226"/>
      <c r="M80" s="226"/>
      <c r="N80" s="226"/>
      <c r="O80" s="226"/>
      <c r="P80" s="226"/>
      <c r="Q80" s="226"/>
      <c r="R80" s="226"/>
      <c r="S80" s="66"/>
      <c r="T80" s="232"/>
      <c r="U80" s="232"/>
      <c r="V80" s="232"/>
      <c r="W80" s="232"/>
      <c r="X80" s="233"/>
      <c r="Y80" s="14"/>
      <c r="Z80" s="228" t="str">
        <f>IF(X78=Parameters!codeoranje,"","")</f>
        <v></v>
      </c>
      <c r="AA80" s="15"/>
      <c r="AB80" s="141"/>
    </row>
    <row r="81" spans="3:28" ht="4.1500000000000004" customHeight="1" x14ac:dyDescent="0.2">
      <c r="C81" s="241"/>
      <c r="D81" s="244"/>
      <c r="E81" s="245"/>
      <c r="F81" s="242"/>
      <c r="G81" s="243"/>
      <c r="H81" s="66"/>
      <c r="I81" s="226"/>
      <c r="J81" s="226"/>
      <c r="K81" s="226"/>
      <c r="L81" s="226"/>
      <c r="M81" s="226"/>
      <c r="N81" s="226"/>
      <c r="O81" s="226"/>
      <c r="P81" s="226"/>
      <c r="Q81" s="226"/>
      <c r="R81" s="226"/>
      <c r="S81" s="66"/>
      <c r="T81" s="232"/>
      <c r="U81" s="232"/>
      <c r="V81" s="232"/>
      <c r="W81" s="232"/>
      <c r="X81" s="233"/>
      <c r="Y81" s="14"/>
      <c r="Z81" s="229"/>
      <c r="AA81" s="15"/>
      <c r="AB81" s="141"/>
    </row>
    <row r="82" spans="3:28" ht="4.1500000000000004" customHeight="1" x14ac:dyDescent="0.2">
      <c r="C82" s="241"/>
      <c r="D82" s="244"/>
      <c r="E82" s="245"/>
      <c r="F82" s="242"/>
      <c r="G82" s="243"/>
      <c r="H82" s="66"/>
      <c r="I82" s="227"/>
      <c r="J82" s="227"/>
      <c r="K82" s="227"/>
      <c r="L82" s="227"/>
      <c r="M82" s="227"/>
      <c r="N82" s="227"/>
      <c r="O82" s="227"/>
      <c r="P82" s="227"/>
      <c r="Q82" s="227"/>
      <c r="R82" s="227"/>
      <c r="S82" s="66"/>
      <c r="T82" s="232"/>
      <c r="U82" s="232"/>
      <c r="V82" s="232"/>
      <c r="W82" s="232"/>
      <c r="X82" s="233"/>
      <c r="Y82" s="14"/>
      <c r="Z82" s="230" t="str">
        <f>IF(X78=Parameters!codegroen,"","")</f>
        <v/>
      </c>
      <c r="AA82" s="15"/>
      <c r="AB82" s="141"/>
    </row>
    <row r="83" spans="3:28" ht="4.1500000000000004" customHeight="1" x14ac:dyDescent="0.2">
      <c r="C83" s="241"/>
      <c r="D83" s="244"/>
      <c r="E83" s="245"/>
      <c r="F83" s="242"/>
      <c r="G83" s="243"/>
      <c r="H83" s="67"/>
      <c r="I83" s="84"/>
      <c r="J83" s="84"/>
      <c r="K83" s="84"/>
      <c r="L83" s="84"/>
      <c r="M83" s="84"/>
      <c r="N83" s="84"/>
      <c r="O83" s="84"/>
      <c r="P83" s="84"/>
      <c r="Q83" s="84"/>
      <c r="R83" s="84"/>
      <c r="S83" s="67"/>
      <c r="T83" s="232"/>
      <c r="U83" s="232"/>
      <c r="V83" s="232"/>
      <c r="W83" s="232"/>
      <c r="X83" s="233"/>
      <c r="Y83" s="14"/>
      <c r="Z83" s="229"/>
      <c r="AA83" s="15"/>
      <c r="AB83" s="141"/>
    </row>
    <row r="84" spans="3:28" ht="4.1500000000000004" customHeight="1" x14ac:dyDescent="0.25">
      <c r="C84" s="31"/>
      <c r="D84" s="217"/>
      <c r="E84" s="49"/>
      <c r="F84" s="23"/>
      <c r="G84" s="23"/>
      <c r="H84" s="69"/>
      <c r="I84" s="87"/>
      <c r="J84" s="87"/>
      <c r="K84" s="87"/>
      <c r="L84" s="87"/>
      <c r="M84" s="87"/>
      <c r="N84" s="87"/>
      <c r="O84" s="87"/>
      <c r="P84" s="87"/>
      <c r="Q84" s="87"/>
      <c r="R84" s="87"/>
      <c r="S84" s="69"/>
      <c r="T84" s="89"/>
      <c r="U84" s="89"/>
      <c r="V84" s="89"/>
      <c r="W84" s="89"/>
      <c r="X84" s="20"/>
      <c r="Y84" s="16"/>
      <c r="Z84" s="16"/>
      <c r="AA84" s="17"/>
      <c r="AB84" s="141"/>
    </row>
    <row r="85" spans="3:28" ht="4.1500000000000004" customHeight="1" collapsed="1" x14ac:dyDescent="0.25">
      <c r="C85" s="30"/>
      <c r="D85" s="218"/>
      <c r="E85" s="29"/>
      <c r="F85" s="11"/>
      <c r="G85" s="11"/>
      <c r="H85" s="68"/>
      <c r="I85" s="85"/>
      <c r="J85" s="85"/>
      <c r="K85" s="85"/>
      <c r="L85" s="85"/>
      <c r="M85" s="85"/>
      <c r="N85" s="85"/>
      <c r="O85" s="85"/>
      <c r="P85" s="85"/>
      <c r="Q85" s="85"/>
      <c r="R85" s="85"/>
      <c r="S85" s="68"/>
      <c r="T85" s="88"/>
      <c r="U85" s="88"/>
      <c r="V85" s="88"/>
      <c r="W85" s="88"/>
      <c r="X85" s="19"/>
      <c r="Y85" s="12"/>
      <c r="Z85" s="12"/>
      <c r="AA85" s="13"/>
      <c r="AB85" s="141"/>
    </row>
    <row r="86" spans="3:28" ht="4.1500000000000004" customHeight="1" x14ac:dyDescent="0.2">
      <c r="C86" s="241">
        <v>9</v>
      </c>
      <c r="D86" s="244" t="str">
        <f>VLOOKUP($C86,datatabel,D$19)</f>
        <v>Conversie en Data</v>
      </c>
      <c r="E86" s="245">
        <f>VLOOKUP($C86,datatabel,E$19)</f>
        <v>6</v>
      </c>
      <c r="F86" s="242">
        <f>VLOOKUP($C86,datatabel,F$19)</f>
        <v>30</v>
      </c>
      <c r="G86" s="243">
        <f>VLOOKUP($C86,datatabel,G$19)</f>
        <v>20</v>
      </c>
      <c r="H86" s="65"/>
      <c r="I86" s="86"/>
      <c r="J86" s="86"/>
      <c r="K86" s="86"/>
      <c r="L86" s="86"/>
      <c r="M86" s="86"/>
      <c r="N86" s="86"/>
      <c r="O86" s="86"/>
      <c r="P86" s="86"/>
      <c r="Q86" s="86"/>
      <c r="R86" s="86"/>
      <c r="S86" s="65"/>
      <c r="T86" s="232">
        <f>VLOOKUP($C86,datatabel,T$19)</f>
        <v>6</v>
      </c>
      <c r="U86" s="232">
        <f>VLOOKUP($C86,datatabel,U$19)</f>
        <v>2</v>
      </c>
      <c r="V86" s="232">
        <f>VLOOKUP($C86,datatabel,V$19)</f>
        <v>2</v>
      </c>
      <c r="W86" s="232">
        <f>VLOOKUP($C86,datatabel,W$19)</f>
        <v>0</v>
      </c>
      <c r="X86" s="233" t="str">
        <f>VLOOKUP($C86,datatabel,X$19)</f>
        <v>nog niet</v>
      </c>
      <c r="Y86" s="14"/>
      <c r="Z86" s="237" t="str">
        <f>IF(X86=Parameters!coderood,"","")</f>
        <v/>
      </c>
      <c r="AA86" s="15"/>
      <c r="AB86" s="141"/>
    </row>
    <row r="87" spans="3:28" ht="4.1500000000000004" customHeight="1" x14ac:dyDescent="0.2">
      <c r="C87" s="241"/>
      <c r="D87" s="244"/>
      <c r="E87" s="245"/>
      <c r="F87" s="242"/>
      <c r="G87" s="243"/>
      <c r="H87" s="66"/>
      <c r="I87" s="226">
        <f t="shared" ref="I87:R87" si="8">IF($F86&lt;=I$18,-1,IF($G86&gt;I$18,1,0))</f>
        <v>1</v>
      </c>
      <c r="J87" s="226">
        <f t="shared" si="8"/>
        <v>1</v>
      </c>
      <c r="K87" s="226">
        <f t="shared" si="8"/>
        <v>0</v>
      </c>
      <c r="L87" s="226">
        <f t="shared" si="8"/>
        <v>-1</v>
      </c>
      <c r="M87" s="226">
        <f t="shared" si="8"/>
        <v>-1</v>
      </c>
      <c r="N87" s="226">
        <f t="shared" si="8"/>
        <v>-1</v>
      </c>
      <c r="O87" s="226">
        <f t="shared" si="8"/>
        <v>-1</v>
      </c>
      <c r="P87" s="226">
        <f t="shared" si="8"/>
        <v>-1</v>
      </c>
      <c r="Q87" s="226">
        <f t="shared" si="8"/>
        <v>-1</v>
      </c>
      <c r="R87" s="226">
        <f t="shared" si="8"/>
        <v>-1</v>
      </c>
      <c r="S87" s="66"/>
      <c r="T87" s="232"/>
      <c r="U87" s="232"/>
      <c r="V87" s="232"/>
      <c r="W87" s="232"/>
      <c r="X87" s="233"/>
      <c r="Y87" s="14"/>
      <c r="Z87" s="229"/>
      <c r="AA87" s="15"/>
      <c r="AB87" s="141"/>
    </row>
    <row r="88" spans="3:28" ht="4.1500000000000004" customHeight="1" x14ac:dyDescent="0.2">
      <c r="C88" s="241"/>
      <c r="D88" s="244"/>
      <c r="E88" s="245"/>
      <c r="F88" s="242"/>
      <c r="G88" s="243"/>
      <c r="H88" s="66"/>
      <c r="I88" s="226"/>
      <c r="J88" s="226"/>
      <c r="K88" s="226"/>
      <c r="L88" s="226"/>
      <c r="M88" s="226"/>
      <c r="N88" s="226"/>
      <c r="O88" s="226"/>
      <c r="P88" s="226"/>
      <c r="Q88" s="226"/>
      <c r="R88" s="226"/>
      <c r="S88" s="66"/>
      <c r="T88" s="232"/>
      <c r="U88" s="232"/>
      <c r="V88" s="232"/>
      <c r="W88" s="232"/>
      <c r="X88" s="233"/>
      <c r="Y88" s="14"/>
      <c r="Z88" s="228" t="str">
        <f>IF(X86=Parameters!codeoranje,"","")</f>
        <v></v>
      </c>
      <c r="AA88" s="15"/>
      <c r="AB88" s="141"/>
    </row>
    <row r="89" spans="3:28" ht="4.1500000000000004" customHeight="1" x14ac:dyDescent="0.2">
      <c r="C89" s="241"/>
      <c r="D89" s="244"/>
      <c r="E89" s="245"/>
      <c r="F89" s="242"/>
      <c r="G89" s="243"/>
      <c r="H89" s="66"/>
      <c r="I89" s="226"/>
      <c r="J89" s="226"/>
      <c r="K89" s="226"/>
      <c r="L89" s="226"/>
      <c r="M89" s="226"/>
      <c r="N89" s="226"/>
      <c r="O89" s="226"/>
      <c r="P89" s="226"/>
      <c r="Q89" s="226"/>
      <c r="R89" s="226"/>
      <c r="S89" s="66"/>
      <c r="T89" s="232"/>
      <c r="U89" s="232"/>
      <c r="V89" s="232"/>
      <c r="W89" s="232"/>
      <c r="X89" s="233"/>
      <c r="Y89" s="14"/>
      <c r="Z89" s="229"/>
      <c r="AA89" s="15"/>
      <c r="AB89" s="141"/>
    </row>
    <row r="90" spans="3:28" ht="4.1500000000000004" customHeight="1" x14ac:dyDescent="0.2">
      <c r="C90" s="241"/>
      <c r="D90" s="244"/>
      <c r="E90" s="245"/>
      <c r="F90" s="242"/>
      <c r="G90" s="243"/>
      <c r="H90" s="66"/>
      <c r="I90" s="227"/>
      <c r="J90" s="227"/>
      <c r="K90" s="227"/>
      <c r="L90" s="227"/>
      <c r="M90" s="227"/>
      <c r="N90" s="227"/>
      <c r="O90" s="227"/>
      <c r="P90" s="227"/>
      <c r="Q90" s="227"/>
      <c r="R90" s="227"/>
      <c r="S90" s="66"/>
      <c r="T90" s="232"/>
      <c r="U90" s="232"/>
      <c r="V90" s="232"/>
      <c r="W90" s="232"/>
      <c r="X90" s="233"/>
      <c r="Y90" s="14"/>
      <c r="Z90" s="230" t="str">
        <f>IF(X86=Parameters!codegroen,"","")</f>
        <v/>
      </c>
      <c r="AA90" s="15"/>
      <c r="AB90" s="141"/>
    </row>
    <row r="91" spans="3:28" ht="4.1500000000000004" customHeight="1" x14ac:dyDescent="0.2">
      <c r="C91" s="241"/>
      <c r="D91" s="244"/>
      <c r="E91" s="245"/>
      <c r="F91" s="242"/>
      <c r="G91" s="243"/>
      <c r="H91" s="67"/>
      <c r="I91" s="84"/>
      <c r="J91" s="84"/>
      <c r="K91" s="84"/>
      <c r="L91" s="84"/>
      <c r="M91" s="84"/>
      <c r="N91" s="84"/>
      <c r="O91" s="84"/>
      <c r="P91" s="84"/>
      <c r="Q91" s="84"/>
      <c r="R91" s="84"/>
      <c r="S91" s="67"/>
      <c r="T91" s="232"/>
      <c r="U91" s="232"/>
      <c r="V91" s="232"/>
      <c r="W91" s="232"/>
      <c r="X91" s="233"/>
      <c r="Y91" s="14"/>
      <c r="Z91" s="229"/>
      <c r="AA91" s="15"/>
      <c r="AB91" s="141"/>
    </row>
    <row r="92" spans="3:28" ht="4.1500000000000004" customHeight="1" x14ac:dyDescent="0.25">
      <c r="C92" s="31"/>
      <c r="D92" s="217"/>
      <c r="E92" s="49"/>
      <c r="F92" s="23"/>
      <c r="G92" s="23"/>
      <c r="H92" s="69"/>
      <c r="I92" s="87"/>
      <c r="J92" s="87"/>
      <c r="K92" s="87"/>
      <c r="L92" s="87"/>
      <c r="M92" s="87"/>
      <c r="N92" s="87"/>
      <c r="O92" s="87"/>
      <c r="P92" s="87"/>
      <c r="Q92" s="87"/>
      <c r="R92" s="87"/>
      <c r="S92" s="69"/>
      <c r="T92" s="89"/>
      <c r="U92" s="89"/>
      <c r="V92" s="89"/>
      <c r="W92" s="89"/>
      <c r="X92" s="20"/>
      <c r="Y92" s="16"/>
      <c r="Z92" s="16"/>
      <c r="AA92" s="17"/>
      <c r="AB92" s="141"/>
    </row>
    <row r="93" spans="3:28" ht="4.1500000000000004" customHeight="1" collapsed="1" x14ac:dyDescent="0.25">
      <c r="C93" s="30"/>
      <c r="D93" s="218"/>
      <c r="E93" s="29"/>
      <c r="F93" s="11"/>
      <c r="G93" s="11"/>
      <c r="H93" s="68"/>
      <c r="I93" s="85"/>
      <c r="J93" s="85"/>
      <c r="K93" s="85"/>
      <c r="L93" s="85"/>
      <c r="M93" s="85"/>
      <c r="N93" s="85"/>
      <c r="O93" s="85"/>
      <c r="P93" s="85"/>
      <c r="Q93" s="85"/>
      <c r="R93" s="85"/>
      <c r="S93" s="68"/>
      <c r="T93" s="88"/>
      <c r="U93" s="88"/>
      <c r="V93" s="88"/>
      <c r="W93" s="88"/>
      <c r="X93" s="19"/>
      <c r="Y93" s="12"/>
      <c r="Z93" s="12"/>
      <c r="AA93" s="13"/>
      <c r="AB93" s="141"/>
    </row>
    <row r="94" spans="3:28" ht="4.1500000000000004" customHeight="1" x14ac:dyDescent="0.2">
      <c r="C94" s="241">
        <v>10</v>
      </c>
      <c r="D94" s="244" t="str">
        <f>VLOOKUP($C94,datatabel,D$19)</f>
        <v>Overig</v>
      </c>
      <c r="E94" s="245">
        <f>VLOOKUP($C94,datatabel,E$19)</f>
        <v>10</v>
      </c>
      <c r="F94" s="242">
        <f>VLOOKUP($C94,datatabel,F$19)</f>
        <v>100</v>
      </c>
      <c r="G94" s="243">
        <f>VLOOKUP($C94,datatabel,G$19)</f>
        <v>100</v>
      </c>
      <c r="H94" s="65"/>
      <c r="I94" s="86"/>
      <c r="J94" s="86"/>
      <c r="K94" s="86"/>
      <c r="L94" s="86"/>
      <c r="M94" s="86"/>
      <c r="N94" s="86"/>
      <c r="O94" s="86"/>
      <c r="P94" s="86"/>
      <c r="Q94" s="86"/>
      <c r="R94" s="86"/>
      <c r="S94" s="65"/>
      <c r="T94" s="232">
        <f>VLOOKUP($C94,datatabel,T$19)</f>
        <v>3</v>
      </c>
      <c r="U94" s="232">
        <f>VLOOKUP($C94,datatabel,U$19)</f>
        <v>5</v>
      </c>
      <c r="V94" s="232">
        <f>VLOOKUP($C94,datatabel,V$19)</f>
        <v>8</v>
      </c>
      <c r="W94" s="232">
        <f>VLOOKUP($C94,datatabel,W$19)</f>
        <v>1</v>
      </c>
      <c r="X94" s="233" t="str">
        <f>VLOOKUP($C94,datatabel,X$19)</f>
        <v>ja</v>
      </c>
      <c r="Y94" s="14"/>
      <c r="Z94" s="237" t="str">
        <f>IF(X94=Parameters!coderood,"","")</f>
        <v/>
      </c>
      <c r="AA94" s="15"/>
      <c r="AB94" s="141"/>
    </row>
    <row r="95" spans="3:28" ht="4.1500000000000004" customHeight="1" x14ac:dyDescent="0.2">
      <c r="C95" s="241"/>
      <c r="D95" s="244"/>
      <c r="E95" s="245"/>
      <c r="F95" s="242"/>
      <c r="G95" s="243"/>
      <c r="H95" s="66"/>
      <c r="I95" s="226">
        <f t="shared" ref="I95:R95" si="9">IF($F94&lt;=I$18,-1,IF($G94&gt;I$18,1,0))</f>
        <v>1</v>
      </c>
      <c r="J95" s="226">
        <f t="shared" si="9"/>
        <v>1</v>
      </c>
      <c r="K95" s="226">
        <f t="shared" si="9"/>
        <v>1</v>
      </c>
      <c r="L95" s="226">
        <f t="shared" si="9"/>
        <v>1</v>
      </c>
      <c r="M95" s="226">
        <f t="shared" si="9"/>
        <v>1</v>
      </c>
      <c r="N95" s="226">
        <f t="shared" si="9"/>
        <v>1</v>
      </c>
      <c r="O95" s="226">
        <f t="shared" si="9"/>
        <v>1</v>
      </c>
      <c r="P95" s="226">
        <f t="shared" si="9"/>
        <v>1</v>
      </c>
      <c r="Q95" s="226">
        <f t="shared" si="9"/>
        <v>1</v>
      </c>
      <c r="R95" s="226">
        <f t="shared" si="9"/>
        <v>1</v>
      </c>
      <c r="S95" s="66"/>
      <c r="T95" s="232"/>
      <c r="U95" s="232"/>
      <c r="V95" s="232"/>
      <c r="W95" s="232"/>
      <c r="X95" s="233"/>
      <c r="Y95" s="14"/>
      <c r="Z95" s="229"/>
      <c r="AA95" s="15"/>
      <c r="AB95" s="141"/>
    </row>
    <row r="96" spans="3:28" ht="4.1500000000000004" customHeight="1" x14ac:dyDescent="0.2">
      <c r="C96" s="241"/>
      <c r="D96" s="244"/>
      <c r="E96" s="245"/>
      <c r="F96" s="242"/>
      <c r="G96" s="243"/>
      <c r="H96" s="66"/>
      <c r="I96" s="226"/>
      <c r="J96" s="226"/>
      <c r="K96" s="226"/>
      <c r="L96" s="226"/>
      <c r="M96" s="226"/>
      <c r="N96" s="226"/>
      <c r="O96" s="226"/>
      <c r="P96" s="226"/>
      <c r="Q96" s="226"/>
      <c r="R96" s="226"/>
      <c r="S96" s="66"/>
      <c r="T96" s="232"/>
      <c r="U96" s="232"/>
      <c r="V96" s="232"/>
      <c r="W96" s="232"/>
      <c r="X96" s="233"/>
      <c r="Y96" s="14"/>
      <c r="Z96" s="228" t="str">
        <f>IF(X94=Parameters!codeoranje,"","")</f>
        <v/>
      </c>
      <c r="AA96" s="15"/>
      <c r="AB96" s="141"/>
    </row>
    <row r="97" spans="3:28" ht="4.1500000000000004" customHeight="1" x14ac:dyDescent="0.2">
      <c r="C97" s="241"/>
      <c r="D97" s="244"/>
      <c r="E97" s="245"/>
      <c r="F97" s="242"/>
      <c r="G97" s="243"/>
      <c r="H97" s="66"/>
      <c r="I97" s="226"/>
      <c r="J97" s="226"/>
      <c r="K97" s="226"/>
      <c r="L97" s="226"/>
      <c r="M97" s="226"/>
      <c r="N97" s="226"/>
      <c r="O97" s="226"/>
      <c r="P97" s="226"/>
      <c r="Q97" s="226"/>
      <c r="R97" s="226"/>
      <c r="S97" s="66"/>
      <c r="T97" s="232"/>
      <c r="U97" s="232"/>
      <c r="V97" s="232"/>
      <c r="W97" s="232"/>
      <c r="X97" s="233"/>
      <c r="Y97" s="14"/>
      <c r="Z97" s="229"/>
      <c r="AA97" s="15"/>
      <c r="AB97" s="141"/>
    </row>
    <row r="98" spans="3:28" ht="4.1500000000000004" customHeight="1" x14ac:dyDescent="0.2">
      <c r="C98" s="241"/>
      <c r="D98" s="244"/>
      <c r="E98" s="245"/>
      <c r="F98" s="242"/>
      <c r="G98" s="243"/>
      <c r="H98" s="66"/>
      <c r="I98" s="227"/>
      <c r="J98" s="227"/>
      <c r="K98" s="227"/>
      <c r="L98" s="227"/>
      <c r="M98" s="227"/>
      <c r="N98" s="227"/>
      <c r="O98" s="227"/>
      <c r="P98" s="227"/>
      <c r="Q98" s="227"/>
      <c r="R98" s="227"/>
      <c r="S98" s="66"/>
      <c r="T98" s="232"/>
      <c r="U98" s="232"/>
      <c r="V98" s="232"/>
      <c r="W98" s="232"/>
      <c r="X98" s="233"/>
      <c r="Y98" s="14"/>
      <c r="Z98" s="230" t="str">
        <f>IF(X94=Parameters!codegroen,"","")</f>
        <v></v>
      </c>
      <c r="AA98" s="15"/>
      <c r="AB98" s="141"/>
    </row>
    <row r="99" spans="3:28" ht="4.1500000000000004" customHeight="1" x14ac:dyDescent="0.2">
      <c r="C99" s="241"/>
      <c r="D99" s="244"/>
      <c r="E99" s="245"/>
      <c r="F99" s="242"/>
      <c r="G99" s="243"/>
      <c r="H99" s="67"/>
      <c r="I99" s="84"/>
      <c r="J99" s="84"/>
      <c r="K99" s="84"/>
      <c r="L99" s="84"/>
      <c r="M99" s="84"/>
      <c r="N99" s="84"/>
      <c r="O99" s="84"/>
      <c r="P99" s="84"/>
      <c r="Q99" s="84"/>
      <c r="R99" s="84"/>
      <c r="S99" s="67"/>
      <c r="T99" s="232"/>
      <c r="U99" s="232"/>
      <c r="V99" s="232"/>
      <c r="W99" s="232"/>
      <c r="X99" s="233"/>
      <c r="Y99" s="14"/>
      <c r="Z99" s="229"/>
      <c r="AA99" s="15"/>
      <c r="AB99" s="141"/>
    </row>
    <row r="100" spans="3:28" ht="4.1500000000000004" customHeight="1" x14ac:dyDescent="0.25">
      <c r="C100" s="31"/>
      <c r="D100" s="217"/>
      <c r="E100" s="49"/>
      <c r="F100" s="23"/>
      <c r="G100" s="23"/>
      <c r="H100" s="69"/>
      <c r="I100" s="87"/>
      <c r="J100" s="87"/>
      <c r="K100" s="87"/>
      <c r="L100" s="87"/>
      <c r="M100" s="87"/>
      <c r="N100" s="87"/>
      <c r="O100" s="87"/>
      <c r="P100" s="87"/>
      <c r="Q100" s="87"/>
      <c r="R100" s="87"/>
      <c r="S100" s="69"/>
      <c r="T100" s="89"/>
      <c r="U100" s="89"/>
      <c r="V100" s="89"/>
      <c r="W100" s="89"/>
      <c r="X100" s="20"/>
      <c r="Y100" s="16"/>
      <c r="Z100" s="16"/>
      <c r="AA100" s="17"/>
      <c r="AB100" s="141"/>
    </row>
    <row r="101" spans="3:28" ht="4.1500000000000004" customHeight="1" collapsed="1" x14ac:dyDescent="0.25">
      <c r="C101" s="30"/>
      <c r="D101" s="218"/>
      <c r="E101" s="29"/>
      <c r="F101" s="11"/>
      <c r="G101" s="11"/>
      <c r="H101" s="68"/>
      <c r="I101" s="85"/>
      <c r="J101" s="85"/>
      <c r="K101" s="85"/>
      <c r="L101" s="85"/>
      <c r="M101" s="85"/>
      <c r="N101" s="85"/>
      <c r="O101" s="85"/>
      <c r="P101" s="85"/>
      <c r="Q101" s="85"/>
      <c r="R101" s="85"/>
      <c r="S101" s="68"/>
      <c r="T101" s="88"/>
      <c r="U101" s="88"/>
      <c r="V101" s="88"/>
      <c r="W101" s="88"/>
      <c r="X101" s="19"/>
      <c r="Y101" s="12"/>
      <c r="Z101" s="12"/>
      <c r="AA101" s="13"/>
    </row>
    <row r="102" spans="3:28" ht="4.1500000000000004" customHeight="1" x14ac:dyDescent="0.2">
      <c r="C102" s="241">
        <v>11</v>
      </c>
      <c r="D102" s="244">
        <f>VLOOKUP($C102,datatabel,D$19)</f>
        <v>0</v>
      </c>
      <c r="E102" s="245">
        <f>VLOOKUP($C102,datatabel,E$19)</f>
        <v>0</v>
      </c>
      <c r="F102" s="242">
        <f>VLOOKUP($C102,datatabel,F$19)</f>
        <v>0</v>
      </c>
      <c r="G102" s="243">
        <f>VLOOKUP($C102,datatabel,G$19)</f>
        <v>0</v>
      </c>
      <c r="H102" s="65"/>
      <c r="I102" s="86"/>
      <c r="J102" s="86"/>
      <c r="K102" s="86"/>
      <c r="L102" s="86"/>
      <c r="M102" s="86"/>
      <c r="N102" s="86"/>
      <c r="O102" s="86"/>
      <c r="P102" s="86"/>
      <c r="Q102" s="86"/>
      <c r="R102" s="86"/>
      <c r="S102" s="65"/>
      <c r="T102" s="232">
        <f>VLOOKUP($C102,datatabel,T$19)</f>
        <v>0</v>
      </c>
      <c r="U102" s="232">
        <f>VLOOKUP($C102,datatabel,U$19)</f>
        <v>0</v>
      </c>
      <c r="V102" s="232">
        <f>VLOOKUP($C102,datatabel,V$19)</f>
        <v>0</v>
      </c>
      <c r="W102" s="232">
        <f>VLOOKUP($C102,datatabel,W$19)</f>
        <v>0</v>
      </c>
      <c r="X102" s="233">
        <f>VLOOKUP($C102,datatabel,X$19)</f>
        <v>0</v>
      </c>
      <c r="Y102" s="14"/>
      <c r="Z102" s="237" t="str">
        <f>IF(X102=Parameters!coderood,"","")</f>
        <v/>
      </c>
      <c r="AA102" s="15"/>
    </row>
    <row r="103" spans="3:28" ht="4.1500000000000004" customHeight="1" x14ac:dyDescent="0.2">
      <c r="C103" s="241"/>
      <c r="D103" s="244"/>
      <c r="E103" s="245"/>
      <c r="F103" s="242"/>
      <c r="G103" s="243"/>
      <c r="H103" s="66"/>
      <c r="I103" s="226">
        <f t="shared" ref="I103:R103" si="10">IF($F102&lt;=I$18,-1,IF($G102&gt;I$18,1,0))</f>
        <v>-1</v>
      </c>
      <c r="J103" s="226">
        <f t="shared" si="10"/>
        <v>-1</v>
      </c>
      <c r="K103" s="226">
        <f t="shared" si="10"/>
        <v>-1</v>
      </c>
      <c r="L103" s="226">
        <f t="shared" si="10"/>
        <v>-1</v>
      </c>
      <c r="M103" s="226">
        <f t="shared" si="10"/>
        <v>-1</v>
      </c>
      <c r="N103" s="226">
        <f t="shared" si="10"/>
        <v>-1</v>
      </c>
      <c r="O103" s="226">
        <f t="shared" si="10"/>
        <v>-1</v>
      </c>
      <c r="P103" s="226">
        <f t="shared" si="10"/>
        <v>-1</v>
      </c>
      <c r="Q103" s="226">
        <f t="shared" si="10"/>
        <v>-1</v>
      </c>
      <c r="R103" s="226">
        <f t="shared" si="10"/>
        <v>-1</v>
      </c>
      <c r="S103" s="66"/>
      <c r="T103" s="232"/>
      <c r="U103" s="232"/>
      <c r="V103" s="232"/>
      <c r="W103" s="232"/>
      <c r="X103" s="233"/>
      <c r="Y103" s="14"/>
      <c r="Z103" s="229"/>
      <c r="AA103" s="15"/>
    </row>
    <row r="104" spans="3:28" ht="4.1500000000000004" customHeight="1" x14ac:dyDescent="0.2">
      <c r="C104" s="241"/>
      <c r="D104" s="244"/>
      <c r="E104" s="245"/>
      <c r="F104" s="242"/>
      <c r="G104" s="243"/>
      <c r="H104" s="66"/>
      <c r="I104" s="226"/>
      <c r="J104" s="226"/>
      <c r="K104" s="226"/>
      <c r="L104" s="226"/>
      <c r="M104" s="226"/>
      <c r="N104" s="226"/>
      <c r="O104" s="226"/>
      <c r="P104" s="226"/>
      <c r="Q104" s="226"/>
      <c r="R104" s="226"/>
      <c r="S104" s="66"/>
      <c r="T104" s="232"/>
      <c r="U104" s="232"/>
      <c r="V104" s="232"/>
      <c r="W104" s="232"/>
      <c r="X104" s="233"/>
      <c r="Y104" s="14"/>
      <c r="Z104" s="228" t="str">
        <f>IF(X102=Parameters!codeoranje,"","")</f>
        <v/>
      </c>
      <c r="AA104" s="15"/>
    </row>
    <row r="105" spans="3:28" ht="4.1500000000000004" customHeight="1" x14ac:dyDescent="0.2">
      <c r="C105" s="241"/>
      <c r="D105" s="244"/>
      <c r="E105" s="245"/>
      <c r="F105" s="242"/>
      <c r="G105" s="243"/>
      <c r="H105" s="66"/>
      <c r="I105" s="226"/>
      <c r="J105" s="226"/>
      <c r="K105" s="226"/>
      <c r="L105" s="226"/>
      <c r="M105" s="226"/>
      <c r="N105" s="226"/>
      <c r="O105" s="226"/>
      <c r="P105" s="226"/>
      <c r="Q105" s="226"/>
      <c r="R105" s="226"/>
      <c r="S105" s="66"/>
      <c r="T105" s="232"/>
      <c r="U105" s="232"/>
      <c r="V105" s="232"/>
      <c r="W105" s="232"/>
      <c r="X105" s="233"/>
      <c r="Y105" s="14"/>
      <c r="Z105" s="229"/>
      <c r="AA105" s="15"/>
    </row>
    <row r="106" spans="3:28" ht="4.1500000000000004" customHeight="1" x14ac:dyDescent="0.2">
      <c r="C106" s="241"/>
      <c r="D106" s="244"/>
      <c r="E106" s="245"/>
      <c r="F106" s="242"/>
      <c r="G106" s="243"/>
      <c r="H106" s="66"/>
      <c r="I106" s="227"/>
      <c r="J106" s="227"/>
      <c r="K106" s="227"/>
      <c r="L106" s="227"/>
      <c r="M106" s="227"/>
      <c r="N106" s="227"/>
      <c r="O106" s="227"/>
      <c r="P106" s="227"/>
      <c r="Q106" s="227"/>
      <c r="R106" s="227"/>
      <c r="S106" s="66"/>
      <c r="T106" s="232"/>
      <c r="U106" s="232"/>
      <c r="V106" s="232"/>
      <c r="W106" s="232"/>
      <c r="X106" s="233"/>
      <c r="Y106" s="14"/>
      <c r="Z106" s="230" t="str">
        <f>IF(X102=Parameters!codegroen,"","")</f>
        <v/>
      </c>
      <c r="AA106" s="15"/>
    </row>
    <row r="107" spans="3:28" ht="4.1500000000000004" customHeight="1" x14ac:dyDescent="0.2">
      <c r="C107" s="241"/>
      <c r="D107" s="244"/>
      <c r="E107" s="245"/>
      <c r="F107" s="242"/>
      <c r="G107" s="243"/>
      <c r="H107" s="67"/>
      <c r="I107" s="84"/>
      <c r="J107" s="84"/>
      <c r="K107" s="84"/>
      <c r="L107" s="84"/>
      <c r="M107" s="84"/>
      <c r="N107" s="84"/>
      <c r="O107" s="84"/>
      <c r="P107" s="84"/>
      <c r="Q107" s="84"/>
      <c r="R107" s="84"/>
      <c r="S107" s="67"/>
      <c r="T107" s="232"/>
      <c r="U107" s="232"/>
      <c r="V107" s="232"/>
      <c r="W107" s="232"/>
      <c r="X107" s="233"/>
      <c r="Y107" s="14"/>
      <c r="Z107" s="229"/>
      <c r="AA107" s="15"/>
    </row>
    <row r="108" spans="3:28" ht="4.1500000000000004" customHeight="1" x14ac:dyDescent="0.25">
      <c r="C108" s="31"/>
      <c r="D108" s="217"/>
      <c r="E108" s="49"/>
      <c r="F108" s="23"/>
      <c r="G108" s="23"/>
      <c r="H108" s="69"/>
      <c r="I108" s="87"/>
      <c r="J108" s="87"/>
      <c r="K108" s="87"/>
      <c r="L108" s="87"/>
      <c r="M108" s="87"/>
      <c r="N108" s="87"/>
      <c r="O108" s="87"/>
      <c r="P108" s="87"/>
      <c r="Q108" s="87"/>
      <c r="R108" s="87"/>
      <c r="S108" s="69"/>
      <c r="T108" s="89"/>
      <c r="U108" s="89"/>
      <c r="V108" s="89"/>
      <c r="W108" s="89"/>
      <c r="X108" s="20"/>
      <c r="Y108" s="16"/>
      <c r="Z108" s="16"/>
      <c r="AA108" s="17"/>
    </row>
    <row r="109" spans="3:28" ht="4.1500000000000004" customHeight="1" collapsed="1" x14ac:dyDescent="0.25">
      <c r="C109" s="30"/>
      <c r="D109" s="218"/>
      <c r="E109" s="29"/>
      <c r="F109" s="11"/>
      <c r="G109" s="11"/>
      <c r="H109" s="68"/>
      <c r="I109" s="85"/>
      <c r="J109" s="85"/>
      <c r="K109" s="85"/>
      <c r="L109" s="85"/>
      <c r="M109" s="85"/>
      <c r="N109" s="85"/>
      <c r="O109" s="85"/>
      <c r="P109" s="85"/>
      <c r="Q109" s="85"/>
      <c r="R109" s="85"/>
      <c r="S109" s="68"/>
      <c r="T109" s="88"/>
      <c r="U109" s="88"/>
      <c r="V109" s="88"/>
      <c r="W109" s="88"/>
      <c r="X109" s="19"/>
      <c r="Y109" s="12"/>
      <c r="Z109" s="12"/>
      <c r="AA109" s="13"/>
    </row>
    <row r="110" spans="3:28" ht="4.1500000000000004" customHeight="1" x14ac:dyDescent="0.2">
      <c r="C110" s="241">
        <v>12</v>
      </c>
      <c r="D110" s="244">
        <f>VLOOKUP($C110,datatabel,D$19)</f>
        <v>0</v>
      </c>
      <c r="E110" s="245">
        <f>VLOOKUP($C110,datatabel,E$19)</f>
        <v>0</v>
      </c>
      <c r="F110" s="242">
        <f>VLOOKUP($C110,datatabel,F$19)</f>
        <v>0</v>
      </c>
      <c r="G110" s="243">
        <f>VLOOKUP($C110,datatabel,G$19)</f>
        <v>0</v>
      </c>
      <c r="H110" s="65"/>
      <c r="I110" s="86"/>
      <c r="J110" s="86"/>
      <c r="K110" s="86"/>
      <c r="L110" s="86"/>
      <c r="M110" s="86"/>
      <c r="N110" s="86"/>
      <c r="O110" s="86"/>
      <c r="P110" s="86"/>
      <c r="Q110" s="86"/>
      <c r="R110" s="86"/>
      <c r="S110" s="65"/>
      <c r="T110" s="232">
        <f>VLOOKUP($C110,datatabel,T$19)</f>
        <v>0</v>
      </c>
      <c r="U110" s="232">
        <f>VLOOKUP($C110,datatabel,U$19)</f>
        <v>0</v>
      </c>
      <c r="V110" s="232">
        <f>VLOOKUP($C110,datatabel,V$19)</f>
        <v>0</v>
      </c>
      <c r="W110" s="232">
        <f>VLOOKUP($C110,datatabel,W$19)</f>
        <v>0</v>
      </c>
      <c r="X110" s="233">
        <f>VLOOKUP($C110,datatabel,X$19)</f>
        <v>0</v>
      </c>
      <c r="Y110" s="14"/>
      <c r="Z110" s="237" t="str">
        <f>IF(X110=Parameters!coderood,"","")</f>
        <v/>
      </c>
      <c r="AA110" s="15"/>
    </row>
    <row r="111" spans="3:28" ht="4.1500000000000004" customHeight="1" x14ac:dyDescent="0.2">
      <c r="C111" s="241"/>
      <c r="D111" s="244"/>
      <c r="E111" s="245"/>
      <c r="F111" s="242"/>
      <c r="G111" s="243"/>
      <c r="H111" s="66"/>
      <c r="I111" s="226">
        <f t="shared" ref="I111:R111" si="11">IF($F110&lt;=I$18,-1,IF($G110&gt;I$18,1,0))</f>
        <v>-1</v>
      </c>
      <c r="J111" s="226">
        <f t="shared" si="11"/>
        <v>-1</v>
      </c>
      <c r="K111" s="226">
        <f t="shared" si="11"/>
        <v>-1</v>
      </c>
      <c r="L111" s="226">
        <f t="shared" si="11"/>
        <v>-1</v>
      </c>
      <c r="M111" s="226">
        <f t="shared" si="11"/>
        <v>-1</v>
      </c>
      <c r="N111" s="226">
        <f t="shared" si="11"/>
        <v>-1</v>
      </c>
      <c r="O111" s="226">
        <f t="shared" si="11"/>
        <v>-1</v>
      </c>
      <c r="P111" s="226">
        <f t="shared" si="11"/>
        <v>-1</v>
      </c>
      <c r="Q111" s="226">
        <f t="shared" si="11"/>
        <v>-1</v>
      </c>
      <c r="R111" s="226">
        <f t="shared" si="11"/>
        <v>-1</v>
      </c>
      <c r="S111" s="66"/>
      <c r="T111" s="232"/>
      <c r="U111" s="232"/>
      <c r="V111" s="232"/>
      <c r="W111" s="232"/>
      <c r="X111" s="233"/>
      <c r="Y111" s="14"/>
      <c r="Z111" s="229"/>
      <c r="AA111" s="15"/>
    </row>
    <row r="112" spans="3:28" ht="4.1500000000000004" customHeight="1" x14ac:dyDescent="0.2">
      <c r="C112" s="241"/>
      <c r="D112" s="244"/>
      <c r="E112" s="245"/>
      <c r="F112" s="242"/>
      <c r="G112" s="243"/>
      <c r="H112" s="66"/>
      <c r="I112" s="226"/>
      <c r="J112" s="226"/>
      <c r="K112" s="226"/>
      <c r="L112" s="226"/>
      <c r="M112" s="226"/>
      <c r="N112" s="226"/>
      <c r="O112" s="226"/>
      <c r="P112" s="226"/>
      <c r="Q112" s="226"/>
      <c r="R112" s="226"/>
      <c r="S112" s="66"/>
      <c r="T112" s="232"/>
      <c r="U112" s="232"/>
      <c r="V112" s="232"/>
      <c r="W112" s="232"/>
      <c r="X112" s="233"/>
      <c r="Y112" s="14"/>
      <c r="Z112" s="228" t="str">
        <f>IF(X110=Parameters!codeoranje,"","")</f>
        <v/>
      </c>
      <c r="AA112" s="15"/>
    </row>
    <row r="113" spans="3:27" ht="4.1500000000000004" customHeight="1" x14ac:dyDescent="0.2">
      <c r="C113" s="241"/>
      <c r="D113" s="244"/>
      <c r="E113" s="245"/>
      <c r="F113" s="242"/>
      <c r="G113" s="243"/>
      <c r="H113" s="66"/>
      <c r="I113" s="226"/>
      <c r="J113" s="226"/>
      <c r="K113" s="226"/>
      <c r="L113" s="226"/>
      <c r="M113" s="226"/>
      <c r="N113" s="226"/>
      <c r="O113" s="226"/>
      <c r="P113" s="226"/>
      <c r="Q113" s="226"/>
      <c r="R113" s="226"/>
      <c r="S113" s="66"/>
      <c r="T113" s="232"/>
      <c r="U113" s="232"/>
      <c r="V113" s="232"/>
      <c r="W113" s="232"/>
      <c r="X113" s="233"/>
      <c r="Y113" s="14"/>
      <c r="Z113" s="229"/>
      <c r="AA113" s="15"/>
    </row>
    <row r="114" spans="3:27" ht="4.1500000000000004" customHeight="1" x14ac:dyDescent="0.2">
      <c r="C114" s="241"/>
      <c r="D114" s="244"/>
      <c r="E114" s="245"/>
      <c r="F114" s="242"/>
      <c r="G114" s="243"/>
      <c r="H114" s="66"/>
      <c r="I114" s="227"/>
      <c r="J114" s="227"/>
      <c r="K114" s="227"/>
      <c r="L114" s="227"/>
      <c r="M114" s="227"/>
      <c r="N114" s="227"/>
      <c r="O114" s="227"/>
      <c r="P114" s="227"/>
      <c r="Q114" s="227"/>
      <c r="R114" s="227"/>
      <c r="S114" s="66"/>
      <c r="T114" s="232"/>
      <c r="U114" s="232"/>
      <c r="V114" s="232"/>
      <c r="W114" s="232"/>
      <c r="X114" s="233"/>
      <c r="Y114" s="14"/>
      <c r="Z114" s="230" t="str">
        <f>IF(X110=Parameters!codegroen,"","")</f>
        <v/>
      </c>
      <c r="AA114" s="15"/>
    </row>
    <row r="115" spans="3:27" ht="4.1500000000000004" customHeight="1" x14ac:dyDescent="0.2">
      <c r="C115" s="241"/>
      <c r="D115" s="244"/>
      <c r="E115" s="245"/>
      <c r="F115" s="242"/>
      <c r="G115" s="243"/>
      <c r="H115" s="67"/>
      <c r="I115" s="84"/>
      <c r="J115" s="84"/>
      <c r="K115" s="84"/>
      <c r="L115" s="84"/>
      <c r="M115" s="84"/>
      <c r="N115" s="84"/>
      <c r="O115" s="84"/>
      <c r="P115" s="84"/>
      <c r="Q115" s="84"/>
      <c r="R115" s="84"/>
      <c r="S115" s="67"/>
      <c r="T115" s="232"/>
      <c r="U115" s="232"/>
      <c r="V115" s="232"/>
      <c r="W115" s="232"/>
      <c r="X115" s="233"/>
      <c r="Y115" s="14"/>
      <c r="Z115" s="229"/>
      <c r="AA115" s="15"/>
    </row>
    <row r="116" spans="3:27" ht="4.1500000000000004" customHeight="1" x14ac:dyDescent="0.25">
      <c r="C116" s="31"/>
      <c r="D116" s="217"/>
      <c r="E116" s="49"/>
      <c r="F116" s="23"/>
      <c r="G116" s="23"/>
      <c r="H116" s="69"/>
      <c r="I116" s="87"/>
      <c r="J116" s="87"/>
      <c r="K116" s="87"/>
      <c r="L116" s="87"/>
      <c r="M116" s="87"/>
      <c r="N116" s="87"/>
      <c r="O116" s="87"/>
      <c r="P116" s="87"/>
      <c r="Q116" s="87"/>
      <c r="R116" s="87"/>
      <c r="S116" s="69"/>
      <c r="T116" s="89"/>
      <c r="U116" s="89"/>
      <c r="V116" s="89"/>
      <c r="W116" s="89"/>
      <c r="X116" s="20"/>
      <c r="Y116" s="16"/>
      <c r="Z116" s="16"/>
      <c r="AA116" s="17"/>
    </row>
    <row r="117" spans="3:27" ht="4.1500000000000004" customHeight="1" collapsed="1" x14ac:dyDescent="0.25">
      <c r="C117" s="30"/>
      <c r="D117" s="218"/>
      <c r="E117" s="29"/>
      <c r="F117" s="11"/>
      <c r="G117" s="11"/>
      <c r="H117" s="68"/>
      <c r="I117" s="85"/>
      <c r="J117" s="85"/>
      <c r="K117" s="85"/>
      <c r="L117" s="85"/>
      <c r="M117" s="85"/>
      <c r="N117" s="85"/>
      <c r="O117" s="85"/>
      <c r="P117" s="85"/>
      <c r="Q117" s="85"/>
      <c r="R117" s="85"/>
      <c r="S117" s="68"/>
      <c r="T117" s="88"/>
      <c r="U117" s="88"/>
      <c r="V117" s="88"/>
      <c r="W117" s="88"/>
      <c r="X117" s="19"/>
      <c r="Y117" s="12"/>
      <c r="Z117" s="12"/>
      <c r="AA117" s="13"/>
    </row>
    <row r="118" spans="3:27" ht="4.1500000000000004" customHeight="1" x14ac:dyDescent="0.2">
      <c r="C118" s="241">
        <v>13</v>
      </c>
      <c r="D118" s="244">
        <f>VLOOKUP($C118,datatabel,D$19)</f>
        <v>0</v>
      </c>
      <c r="E118" s="245">
        <f>VLOOKUP($C118,datatabel,E$19)</f>
        <v>0</v>
      </c>
      <c r="F118" s="242">
        <f>VLOOKUP($C118,datatabel,F$19)</f>
        <v>0</v>
      </c>
      <c r="G118" s="243">
        <f>VLOOKUP($C118,datatabel,G$19)</f>
        <v>0</v>
      </c>
      <c r="H118" s="65"/>
      <c r="I118" s="86"/>
      <c r="J118" s="86"/>
      <c r="K118" s="86"/>
      <c r="L118" s="86"/>
      <c r="M118" s="86"/>
      <c r="N118" s="86"/>
      <c r="O118" s="86"/>
      <c r="P118" s="86"/>
      <c r="Q118" s="86"/>
      <c r="R118" s="86"/>
      <c r="S118" s="65"/>
      <c r="T118" s="232">
        <f>VLOOKUP($C118,datatabel,T$19)</f>
        <v>0</v>
      </c>
      <c r="U118" s="232">
        <f>VLOOKUP($C118,datatabel,U$19)</f>
        <v>0</v>
      </c>
      <c r="V118" s="232">
        <f>VLOOKUP($C118,datatabel,V$19)</f>
        <v>0</v>
      </c>
      <c r="W118" s="232">
        <f>VLOOKUP($C118,datatabel,W$19)</f>
        <v>0</v>
      </c>
      <c r="X118" s="233">
        <f>VLOOKUP($C118,datatabel,X$19)</f>
        <v>0</v>
      </c>
      <c r="Y118" s="14"/>
      <c r="Z118" s="237" t="str">
        <f>IF(X118=Parameters!coderood,"","")</f>
        <v/>
      </c>
      <c r="AA118" s="15"/>
    </row>
    <row r="119" spans="3:27" ht="4.1500000000000004" customHeight="1" x14ac:dyDescent="0.2">
      <c r="C119" s="241"/>
      <c r="D119" s="244"/>
      <c r="E119" s="245"/>
      <c r="F119" s="242"/>
      <c r="G119" s="243"/>
      <c r="H119" s="66"/>
      <c r="I119" s="226">
        <f t="shared" ref="I119:R119" si="12">IF($F118&lt;=I$18,-1,IF($G118&gt;I$18,1,0))</f>
        <v>-1</v>
      </c>
      <c r="J119" s="226">
        <f t="shared" si="12"/>
        <v>-1</v>
      </c>
      <c r="K119" s="226">
        <f t="shared" si="12"/>
        <v>-1</v>
      </c>
      <c r="L119" s="226">
        <f t="shared" si="12"/>
        <v>-1</v>
      </c>
      <c r="M119" s="226">
        <f t="shared" si="12"/>
        <v>-1</v>
      </c>
      <c r="N119" s="226">
        <f t="shared" si="12"/>
        <v>-1</v>
      </c>
      <c r="O119" s="226">
        <f t="shared" si="12"/>
        <v>-1</v>
      </c>
      <c r="P119" s="226">
        <f t="shared" si="12"/>
        <v>-1</v>
      </c>
      <c r="Q119" s="226">
        <f t="shared" si="12"/>
        <v>-1</v>
      </c>
      <c r="R119" s="226">
        <f t="shared" si="12"/>
        <v>-1</v>
      </c>
      <c r="S119" s="66"/>
      <c r="T119" s="232"/>
      <c r="U119" s="232"/>
      <c r="V119" s="232"/>
      <c r="W119" s="232"/>
      <c r="X119" s="233"/>
      <c r="Y119" s="14"/>
      <c r="Z119" s="229"/>
      <c r="AA119" s="15"/>
    </row>
    <row r="120" spans="3:27" ht="4.1500000000000004" customHeight="1" x14ac:dyDescent="0.2">
      <c r="C120" s="241"/>
      <c r="D120" s="244"/>
      <c r="E120" s="245"/>
      <c r="F120" s="242"/>
      <c r="G120" s="243"/>
      <c r="H120" s="66"/>
      <c r="I120" s="226"/>
      <c r="J120" s="226"/>
      <c r="K120" s="226"/>
      <c r="L120" s="226"/>
      <c r="M120" s="226"/>
      <c r="N120" s="226"/>
      <c r="O120" s="226"/>
      <c r="P120" s="226"/>
      <c r="Q120" s="226"/>
      <c r="R120" s="226"/>
      <c r="S120" s="66"/>
      <c r="T120" s="232"/>
      <c r="U120" s="232"/>
      <c r="V120" s="232"/>
      <c r="W120" s="232"/>
      <c r="X120" s="233"/>
      <c r="Y120" s="14"/>
      <c r="Z120" s="228" t="str">
        <f>IF(X118=Parameters!codeoranje,"","")</f>
        <v/>
      </c>
      <c r="AA120" s="15"/>
    </row>
    <row r="121" spans="3:27" ht="4.1500000000000004" customHeight="1" x14ac:dyDescent="0.2">
      <c r="C121" s="241"/>
      <c r="D121" s="244"/>
      <c r="E121" s="245"/>
      <c r="F121" s="242"/>
      <c r="G121" s="243"/>
      <c r="H121" s="66"/>
      <c r="I121" s="226"/>
      <c r="J121" s="226"/>
      <c r="K121" s="226"/>
      <c r="L121" s="226"/>
      <c r="M121" s="226"/>
      <c r="N121" s="226"/>
      <c r="O121" s="226"/>
      <c r="P121" s="226"/>
      <c r="Q121" s="226"/>
      <c r="R121" s="226"/>
      <c r="S121" s="66"/>
      <c r="T121" s="232"/>
      <c r="U121" s="232"/>
      <c r="V121" s="232"/>
      <c r="W121" s="232"/>
      <c r="X121" s="233"/>
      <c r="Y121" s="14"/>
      <c r="Z121" s="229"/>
      <c r="AA121" s="15"/>
    </row>
    <row r="122" spans="3:27" ht="4.1500000000000004" customHeight="1" x14ac:dyDescent="0.2">
      <c r="C122" s="241"/>
      <c r="D122" s="244"/>
      <c r="E122" s="245"/>
      <c r="F122" s="242"/>
      <c r="G122" s="243"/>
      <c r="H122" s="66"/>
      <c r="I122" s="227"/>
      <c r="J122" s="227"/>
      <c r="K122" s="227"/>
      <c r="L122" s="227"/>
      <c r="M122" s="227"/>
      <c r="N122" s="227"/>
      <c r="O122" s="227"/>
      <c r="P122" s="227"/>
      <c r="Q122" s="227"/>
      <c r="R122" s="227"/>
      <c r="S122" s="66"/>
      <c r="T122" s="232"/>
      <c r="U122" s="232"/>
      <c r="V122" s="232"/>
      <c r="W122" s="232"/>
      <c r="X122" s="233"/>
      <c r="Y122" s="14"/>
      <c r="Z122" s="230" t="str">
        <f>IF(X118=Parameters!codegroen,"","")</f>
        <v/>
      </c>
      <c r="AA122" s="15"/>
    </row>
    <row r="123" spans="3:27" ht="4.1500000000000004" customHeight="1" x14ac:dyDescent="0.2">
      <c r="C123" s="241"/>
      <c r="D123" s="244"/>
      <c r="E123" s="245"/>
      <c r="F123" s="242"/>
      <c r="G123" s="243"/>
      <c r="H123" s="67"/>
      <c r="I123" s="84"/>
      <c r="J123" s="84"/>
      <c r="K123" s="84"/>
      <c r="L123" s="84"/>
      <c r="M123" s="84"/>
      <c r="N123" s="84"/>
      <c r="O123" s="84"/>
      <c r="P123" s="84"/>
      <c r="Q123" s="84"/>
      <c r="R123" s="84"/>
      <c r="S123" s="67"/>
      <c r="T123" s="232"/>
      <c r="U123" s="232"/>
      <c r="V123" s="232"/>
      <c r="W123" s="232"/>
      <c r="X123" s="233"/>
      <c r="Y123" s="14"/>
      <c r="Z123" s="229"/>
      <c r="AA123" s="15"/>
    </row>
    <row r="124" spans="3:27" ht="4.1500000000000004" customHeight="1" x14ac:dyDescent="0.25">
      <c r="C124" s="31"/>
      <c r="D124" s="217"/>
      <c r="E124" s="49"/>
      <c r="F124" s="23"/>
      <c r="G124" s="23"/>
      <c r="H124" s="69"/>
      <c r="I124" s="87"/>
      <c r="J124" s="87"/>
      <c r="K124" s="87"/>
      <c r="L124" s="87"/>
      <c r="M124" s="87"/>
      <c r="N124" s="87"/>
      <c r="O124" s="87"/>
      <c r="P124" s="87"/>
      <c r="Q124" s="87"/>
      <c r="R124" s="87"/>
      <c r="S124" s="69"/>
      <c r="T124" s="89"/>
      <c r="U124" s="89"/>
      <c r="V124" s="89"/>
      <c r="W124" s="89"/>
      <c r="X124" s="20"/>
      <c r="Y124" s="16"/>
      <c r="Z124" s="16"/>
      <c r="AA124" s="17"/>
    </row>
    <row r="125" spans="3:27" ht="4.1500000000000004" customHeight="1" collapsed="1" x14ac:dyDescent="0.25">
      <c r="C125" s="30"/>
      <c r="D125" s="218"/>
      <c r="E125" s="29"/>
      <c r="F125" s="11"/>
      <c r="G125" s="11"/>
      <c r="H125" s="68"/>
      <c r="I125" s="85"/>
      <c r="J125" s="85"/>
      <c r="K125" s="85"/>
      <c r="L125" s="85"/>
      <c r="M125" s="85"/>
      <c r="N125" s="85"/>
      <c r="O125" s="85"/>
      <c r="P125" s="85"/>
      <c r="Q125" s="85"/>
      <c r="R125" s="85"/>
      <c r="S125" s="68"/>
      <c r="T125" s="88"/>
      <c r="U125" s="88"/>
      <c r="V125" s="88"/>
      <c r="W125" s="88"/>
      <c r="X125" s="19"/>
      <c r="Y125" s="12"/>
      <c r="Z125" s="12"/>
      <c r="AA125" s="13"/>
    </row>
    <row r="126" spans="3:27" ht="4.1500000000000004" customHeight="1" x14ac:dyDescent="0.2">
      <c r="C126" s="241">
        <v>14</v>
      </c>
      <c r="D126" s="244">
        <f>VLOOKUP($C126,datatabel,D$19)</f>
        <v>0</v>
      </c>
      <c r="E126" s="245">
        <f>VLOOKUP($C126,datatabel,E$19)</f>
        <v>0</v>
      </c>
      <c r="F126" s="242">
        <f>VLOOKUP($C126,datatabel,F$19)</f>
        <v>0</v>
      </c>
      <c r="G126" s="243">
        <f>VLOOKUP($C126,datatabel,G$19)</f>
        <v>0</v>
      </c>
      <c r="H126" s="65"/>
      <c r="I126" s="86"/>
      <c r="J126" s="86"/>
      <c r="K126" s="86"/>
      <c r="L126" s="86"/>
      <c r="M126" s="86"/>
      <c r="N126" s="86"/>
      <c r="O126" s="86"/>
      <c r="P126" s="86"/>
      <c r="Q126" s="86"/>
      <c r="R126" s="86"/>
      <c r="S126" s="65"/>
      <c r="T126" s="232">
        <f>VLOOKUP($C126,datatabel,T$19)</f>
        <v>0</v>
      </c>
      <c r="U126" s="232">
        <f>VLOOKUP($C126,datatabel,U$19)</f>
        <v>0</v>
      </c>
      <c r="V126" s="232">
        <f>VLOOKUP($C126,datatabel,V$19)</f>
        <v>0</v>
      </c>
      <c r="W126" s="232">
        <f>VLOOKUP($C126,datatabel,W$19)</f>
        <v>0</v>
      </c>
      <c r="X126" s="233">
        <f>VLOOKUP($C126,datatabel,X$19)</f>
        <v>0</v>
      </c>
      <c r="Y126" s="14"/>
      <c r="Z126" s="237" t="str">
        <f>IF(X126=Parameters!coderood,"","")</f>
        <v/>
      </c>
      <c r="AA126" s="15"/>
    </row>
    <row r="127" spans="3:27" ht="4.1500000000000004" customHeight="1" x14ac:dyDescent="0.2">
      <c r="C127" s="241"/>
      <c r="D127" s="244"/>
      <c r="E127" s="245"/>
      <c r="F127" s="242"/>
      <c r="G127" s="243"/>
      <c r="H127" s="66"/>
      <c r="I127" s="226">
        <f t="shared" ref="I127:R127" si="13">IF($F126&lt;=I$18,-1,IF($G126&gt;I$18,1,0))</f>
        <v>-1</v>
      </c>
      <c r="J127" s="226">
        <f t="shared" si="13"/>
        <v>-1</v>
      </c>
      <c r="K127" s="226">
        <f t="shared" si="13"/>
        <v>-1</v>
      </c>
      <c r="L127" s="226">
        <f t="shared" si="13"/>
        <v>-1</v>
      </c>
      <c r="M127" s="226">
        <f t="shared" si="13"/>
        <v>-1</v>
      </c>
      <c r="N127" s="226">
        <f t="shared" si="13"/>
        <v>-1</v>
      </c>
      <c r="O127" s="226">
        <f t="shared" si="13"/>
        <v>-1</v>
      </c>
      <c r="P127" s="226">
        <f t="shared" si="13"/>
        <v>-1</v>
      </c>
      <c r="Q127" s="226">
        <f t="shared" si="13"/>
        <v>-1</v>
      </c>
      <c r="R127" s="226">
        <f t="shared" si="13"/>
        <v>-1</v>
      </c>
      <c r="S127" s="66"/>
      <c r="T127" s="232"/>
      <c r="U127" s="232"/>
      <c r="V127" s="232"/>
      <c r="W127" s="232"/>
      <c r="X127" s="233"/>
      <c r="Y127" s="14"/>
      <c r="Z127" s="229"/>
      <c r="AA127" s="15"/>
    </row>
    <row r="128" spans="3:27" ht="4.1500000000000004" customHeight="1" x14ac:dyDescent="0.2">
      <c r="C128" s="241"/>
      <c r="D128" s="244"/>
      <c r="E128" s="245"/>
      <c r="F128" s="242"/>
      <c r="G128" s="243"/>
      <c r="H128" s="66"/>
      <c r="I128" s="226"/>
      <c r="J128" s="226"/>
      <c r="K128" s="226"/>
      <c r="L128" s="226"/>
      <c r="M128" s="226"/>
      <c r="N128" s="226"/>
      <c r="O128" s="226"/>
      <c r="P128" s="226"/>
      <c r="Q128" s="226"/>
      <c r="R128" s="226"/>
      <c r="S128" s="66"/>
      <c r="T128" s="232"/>
      <c r="U128" s="232"/>
      <c r="V128" s="232"/>
      <c r="W128" s="232"/>
      <c r="X128" s="233"/>
      <c r="Y128" s="14"/>
      <c r="Z128" s="228" t="str">
        <f>IF(X126=Parameters!codeoranje,"","")</f>
        <v/>
      </c>
      <c r="AA128" s="15"/>
    </row>
    <row r="129" spans="3:27" ht="4.1500000000000004" customHeight="1" x14ac:dyDescent="0.2">
      <c r="C129" s="241"/>
      <c r="D129" s="244"/>
      <c r="E129" s="245"/>
      <c r="F129" s="242"/>
      <c r="G129" s="243"/>
      <c r="H129" s="66"/>
      <c r="I129" s="226"/>
      <c r="J129" s="226"/>
      <c r="K129" s="226"/>
      <c r="L129" s="226"/>
      <c r="M129" s="226"/>
      <c r="N129" s="226"/>
      <c r="O129" s="226"/>
      <c r="P129" s="226"/>
      <c r="Q129" s="226"/>
      <c r="R129" s="226"/>
      <c r="S129" s="66"/>
      <c r="T129" s="232"/>
      <c r="U129" s="232"/>
      <c r="V129" s="232"/>
      <c r="W129" s="232"/>
      <c r="X129" s="233"/>
      <c r="Y129" s="14"/>
      <c r="Z129" s="229"/>
      <c r="AA129" s="15"/>
    </row>
    <row r="130" spans="3:27" ht="4.1500000000000004" customHeight="1" x14ac:dyDescent="0.2">
      <c r="C130" s="241"/>
      <c r="D130" s="244"/>
      <c r="E130" s="245"/>
      <c r="F130" s="242"/>
      <c r="G130" s="243"/>
      <c r="H130" s="66"/>
      <c r="I130" s="227"/>
      <c r="J130" s="227"/>
      <c r="K130" s="227"/>
      <c r="L130" s="227"/>
      <c r="M130" s="227"/>
      <c r="N130" s="227"/>
      <c r="O130" s="227"/>
      <c r="P130" s="227"/>
      <c r="Q130" s="227"/>
      <c r="R130" s="227"/>
      <c r="S130" s="66"/>
      <c r="T130" s="232"/>
      <c r="U130" s="232"/>
      <c r="V130" s="232"/>
      <c r="W130" s="232"/>
      <c r="X130" s="233"/>
      <c r="Y130" s="14"/>
      <c r="Z130" s="230" t="str">
        <f>IF(X126=Parameters!codegroen,"","")</f>
        <v/>
      </c>
      <c r="AA130" s="15"/>
    </row>
    <row r="131" spans="3:27" ht="4.1500000000000004" customHeight="1" x14ac:dyDescent="0.2">
      <c r="C131" s="241"/>
      <c r="D131" s="244"/>
      <c r="E131" s="245"/>
      <c r="F131" s="242"/>
      <c r="G131" s="243"/>
      <c r="H131" s="67"/>
      <c r="I131" s="84"/>
      <c r="J131" s="84"/>
      <c r="K131" s="84"/>
      <c r="L131" s="84"/>
      <c r="M131" s="84"/>
      <c r="N131" s="84"/>
      <c r="O131" s="84"/>
      <c r="P131" s="84"/>
      <c r="Q131" s="84"/>
      <c r="R131" s="84"/>
      <c r="S131" s="67"/>
      <c r="T131" s="232"/>
      <c r="U131" s="232"/>
      <c r="V131" s="232"/>
      <c r="W131" s="232"/>
      <c r="X131" s="233"/>
      <c r="Y131" s="14"/>
      <c r="Z131" s="229"/>
      <c r="AA131" s="15"/>
    </row>
    <row r="132" spans="3:27" ht="4.1500000000000004" customHeight="1" x14ac:dyDescent="0.25">
      <c r="C132" s="31"/>
      <c r="D132" s="217"/>
      <c r="E132" s="49"/>
      <c r="F132" s="23"/>
      <c r="G132" s="23"/>
      <c r="H132" s="69"/>
      <c r="I132" s="87"/>
      <c r="J132" s="87"/>
      <c r="K132" s="87"/>
      <c r="L132" s="87"/>
      <c r="M132" s="87"/>
      <c r="N132" s="87"/>
      <c r="O132" s="87"/>
      <c r="P132" s="87"/>
      <c r="Q132" s="87"/>
      <c r="R132" s="87"/>
      <c r="S132" s="69"/>
      <c r="T132" s="89"/>
      <c r="U132" s="89"/>
      <c r="V132" s="89"/>
      <c r="W132" s="89"/>
      <c r="X132" s="20"/>
      <c r="Y132" s="16"/>
      <c r="Z132" s="16"/>
      <c r="AA132" s="17"/>
    </row>
    <row r="133" spans="3:27" ht="4.1500000000000004" customHeight="1" collapsed="1" x14ac:dyDescent="0.25">
      <c r="C133" s="30"/>
      <c r="D133" s="218"/>
      <c r="E133" s="29"/>
      <c r="F133" s="11"/>
      <c r="G133" s="11"/>
      <c r="H133" s="68"/>
      <c r="I133" s="85"/>
      <c r="J133" s="85"/>
      <c r="K133" s="85"/>
      <c r="L133" s="85"/>
      <c r="M133" s="85"/>
      <c r="N133" s="85"/>
      <c r="O133" s="85"/>
      <c r="P133" s="85"/>
      <c r="Q133" s="85"/>
      <c r="R133" s="85"/>
      <c r="S133" s="68"/>
      <c r="T133" s="88"/>
      <c r="U133" s="88"/>
      <c r="V133" s="88"/>
      <c r="W133" s="88"/>
      <c r="X133" s="19"/>
      <c r="Y133" s="12"/>
      <c r="Z133" s="12"/>
      <c r="AA133" s="13"/>
    </row>
    <row r="134" spans="3:27" ht="4.1500000000000004" customHeight="1" x14ac:dyDescent="0.2">
      <c r="C134" s="241">
        <v>15</v>
      </c>
      <c r="D134" s="244">
        <f>VLOOKUP($C134,datatabel,D$19)</f>
        <v>0</v>
      </c>
      <c r="E134" s="245">
        <f>VLOOKUP($C134,datatabel,E$19)</f>
        <v>0</v>
      </c>
      <c r="F134" s="242">
        <f>VLOOKUP($C134,datatabel,F$19)</f>
        <v>0</v>
      </c>
      <c r="G134" s="243">
        <f>VLOOKUP($C134,datatabel,G$19)</f>
        <v>0</v>
      </c>
      <c r="H134" s="65"/>
      <c r="I134" s="86"/>
      <c r="J134" s="86"/>
      <c r="K134" s="86"/>
      <c r="L134" s="86"/>
      <c r="M134" s="86"/>
      <c r="N134" s="86"/>
      <c r="O134" s="86"/>
      <c r="P134" s="86"/>
      <c r="Q134" s="86"/>
      <c r="R134" s="86"/>
      <c r="S134" s="65"/>
      <c r="T134" s="232">
        <f>VLOOKUP($C134,datatabel,T$19)</f>
        <v>0</v>
      </c>
      <c r="U134" s="232">
        <f>VLOOKUP($C134,datatabel,U$19)</f>
        <v>0</v>
      </c>
      <c r="V134" s="232">
        <f>VLOOKUP($C134,datatabel,V$19)</f>
        <v>0</v>
      </c>
      <c r="W134" s="232">
        <f>VLOOKUP($C134,datatabel,W$19)</f>
        <v>0</v>
      </c>
      <c r="X134" s="233">
        <f>VLOOKUP($C134,datatabel,X$19)</f>
        <v>0</v>
      </c>
      <c r="Y134" s="14"/>
      <c r="Z134" s="237" t="str">
        <f>IF(X134=Parameters!coderood,"","")</f>
        <v/>
      </c>
      <c r="AA134" s="15"/>
    </row>
    <row r="135" spans="3:27" ht="4.1500000000000004" customHeight="1" x14ac:dyDescent="0.2">
      <c r="C135" s="241"/>
      <c r="D135" s="244"/>
      <c r="E135" s="245"/>
      <c r="F135" s="242"/>
      <c r="G135" s="243"/>
      <c r="H135" s="66"/>
      <c r="I135" s="226">
        <f t="shared" ref="I135:R135" si="14">IF($F134&lt;=I$18,-1,IF($G134&gt;I$18,1,0))</f>
        <v>-1</v>
      </c>
      <c r="J135" s="226">
        <f t="shared" si="14"/>
        <v>-1</v>
      </c>
      <c r="K135" s="226">
        <f t="shared" si="14"/>
        <v>-1</v>
      </c>
      <c r="L135" s="226">
        <f t="shared" si="14"/>
        <v>-1</v>
      </c>
      <c r="M135" s="226">
        <f t="shared" si="14"/>
        <v>-1</v>
      </c>
      <c r="N135" s="226">
        <f t="shared" si="14"/>
        <v>-1</v>
      </c>
      <c r="O135" s="226">
        <f t="shared" si="14"/>
        <v>-1</v>
      </c>
      <c r="P135" s="226">
        <f t="shared" si="14"/>
        <v>-1</v>
      </c>
      <c r="Q135" s="226">
        <f t="shared" si="14"/>
        <v>-1</v>
      </c>
      <c r="R135" s="226">
        <f t="shared" si="14"/>
        <v>-1</v>
      </c>
      <c r="S135" s="66"/>
      <c r="T135" s="232"/>
      <c r="U135" s="232"/>
      <c r="V135" s="232"/>
      <c r="W135" s="232"/>
      <c r="X135" s="233"/>
      <c r="Y135" s="14"/>
      <c r="Z135" s="229"/>
      <c r="AA135" s="15"/>
    </row>
    <row r="136" spans="3:27" ht="4.1500000000000004" customHeight="1" x14ac:dyDescent="0.2">
      <c r="C136" s="241"/>
      <c r="D136" s="244"/>
      <c r="E136" s="245"/>
      <c r="F136" s="242"/>
      <c r="G136" s="243"/>
      <c r="H136" s="66"/>
      <c r="I136" s="226"/>
      <c r="J136" s="226"/>
      <c r="K136" s="226"/>
      <c r="L136" s="226"/>
      <c r="M136" s="226"/>
      <c r="N136" s="226"/>
      <c r="O136" s="226"/>
      <c r="P136" s="226"/>
      <c r="Q136" s="226"/>
      <c r="R136" s="226"/>
      <c r="S136" s="66"/>
      <c r="T136" s="232"/>
      <c r="U136" s="232"/>
      <c r="V136" s="232"/>
      <c r="W136" s="232"/>
      <c r="X136" s="233"/>
      <c r="Y136" s="14"/>
      <c r="Z136" s="228" t="str">
        <f>IF(X134=Parameters!codeoranje,"","")</f>
        <v/>
      </c>
      <c r="AA136" s="15"/>
    </row>
    <row r="137" spans="3:27" ht="4.1500000000000004" customHeight="1" x14ac:dyDescent="0.2">
      <c r="C137" s="241"/>
      <c r="D137" s="244"/>
      <c r="E137" s="245"/>
      <c r="F137" s="242"/>
      <c r="G137" s="243"/>
      <c r="H137" s="66"/>
      <c r="I137" s="226"/>
      <c r="J137" s="226"/>
      <c r="K137" s="226"/>
      <c r="L137" s="226"/>
      <c r="M137" s="226"/>
      <c r="N137" s="226"/>
      <c r="O137" s="226"/>
      <c r="P137" s="226"/>
      <c r="Q137" s="226"/>
      <c r="R137" s="226"/>
      <c r="S137" s="66"/>
      <c r="T137" s="232"/>
      <c r="U137" s="232"/>
      <c r="V137" s="232"/>
      <c r="W137" s="232"/>
      <c r="X137" s="233"/>
      <c r="Y137" s="14"/>
      <c r="Z137" s="229"/>
      <c r="AA137" s="15"/>
    </row>
    <row r="138" spans="3:27" ht="4.1500000000000004" customHeight="1" x14ac:dyDescent="0.2">
      <c r="C138" s="241"/>
      <c r="D138" s="244"/>
      <c r="E138" s="245"/>
      <c r="F138" s="242"/>
      <c r="G138" s="243"/>
      <c r="H138" s="66"/>
      <c r="I138" s="227"/>
      <c r="J138" s="227"/>
      <c r="K138" s="227"/>
      <c r="L138" s="227"/>
      <c r="M138" s="227"/>
      <c r="N138" s="227"/>
      <c r="O138" s="227"/>
      <c r="P138" s="227"/>
      <c r="Q138" s="227"/>
      <c r="R138" s="227"/>
      <c r="S138" s="66"/>
      <c r="T138" s="232"/>
      <c r="U138" s="232"/>
      <c r="V138" s="232"/>
      <c r="W138" s="232"/>
      <c r="X138" s="233"/>
      <c r="Y138" s="14"/>
      <c r="Z138" s="230" t="str">
        <f>IF(X134=Parameters!codegroen,"","")</f>
        <v/>
      </c>
      <c r="AA138" s="15"/>
    </row>
    <row r="139" spans="3:27" ht="4.1500000000000004" customHeight="1" x14ac:dyDescent="0.2">
      <c r="C139" s="241"/>
      <c r="D139" s="244"/>
      <c r="E139" s="245"/>
      <c r="F139" s="242"/>
      <c r="G139" s="243"/>
      <c r="H139" s="67"/>
      <c r="I139" s="84"/>
      <c r="J139" s="84"/>
      <c r="K139" s="84"/>
      <c r="L139" s="84"/>
      <c r="M139" s="84"/>
      <c r="N139" s="84"/>
      <c r="O139" s="84"/>
      <c r="P139" s="84"/>
      <c r="Q139" s="84"/>
      <c r="R139" s="84"/>
      <c r="S139" s="67"/>
      <c r="T139" s="232"/>
      <c r="U139" s="232"/>
      <c r="V139" s="232"/>
      <c r="W139" s="232"/>
      <c r="X139" s="233"/>
      <c r="Y139" s="14"/>
      <c r="Z139" s="229"/>
      <c r="AA139" s="15"/>
    </row>
    <row r="140" spans="3:27" ht="4.1500000000000004" customHeight="1" x14ac:dyDescent="0.2">
      <c r="C140" s="31"/>
      <c r="D140" s="33"/>
      <c r="E140" s="49"/>
      <c r="F140" s="23"/>
      <c r="G140" s="23"/>
      <c r="H140" s="69"/>
      <c r="I140" s="87"/>
      <c r="J140" s="87"/>
      <c r="K140" s="87"/>
      <c r="L140" s="87"/>
      <c r="M140" s="87"/>
      <c r="N140" s="87"/>
      <c r="O140" s="87"/>
      <c r="P140" s="87"/>
      <c r="Q140" s="87"/>
      <c r="R140" s="87"/>
      <c r="S140" s="69"/>
      <c r="T140" s="89"/>
      <c r="U140" s="89"/>
      <c r="V140" s="89"/>
      <c r="W140" s="89"/>
      <c r="X140" s="20"/>
      <c r="Y140" s="16"/>
      <c r="Z140" s="16"/>
      <c r="AA140" s="17"/>
    </row>
    <row r="141" spans="3:27" ht="20.25" customHeight="1" x14ac:dyDescent="0.2"/>
  </sheetData>
  <sheetProtection sheet="1" objects="1" scenarios="1"/>
  <mergeCells count="367">
    <mergeCell ref="AC12:AD13"/>
    <mergeCell ref="M135:M138"/>
    <mergeCell ref="N135:N138"/>
    <mergeCell ref="O135:O138"/>
    <mergeCell ref="U134:U139"/>
    <mergeCell ref="C134:C139"/>
    <mergeCell ref="D134:D139"/>
    <mergeCell ref="E134:E139"/>
    <mergeCell ref="F134:F139"/>
    <mergeCell ref="L135:L138"/>
    <mergeCell ref="T134:T139"/>
    <mergeCell ref="G134:G139"/>
    <mergeCell ref="I135:I138"/>
    <mergeCell ref="J135:J138"/>
    <mergeCell ref="K135:K138"/>
    <mergeCell ref="Z138:Z139"/>
    <mergeCell ref="W134:W139"/>
    <mergeCell ref="X134:X139"/>
    <mergeCell ref="P135:P138"/>
    <mergeCell ref="Q135:Q138"/>
    <mergeCell ref="R135:R138"/>
    <mergeCell ref="Z136:Z137"/>
    <mergeCell ref="Z134:Z135"/>
    <mergeCell ref="V134:V139"/>
    <mergeCell ref="C126:C131"/>
    <mergeCell ref="D126:D131"/>
    <mergeCell ref="E126:E131"/>
    <mergeCell ref="F126:F131"/>
    <mergeCell ref="G126:G131"/>
    <mergeCell ref="Z126:Z127"/>
    <mergeCell ref="L127:L130"/>
    <mergeCell ref="P127:P130"/>
    <mergeCell ref="Q127:Q130"/>
    <mergeCell ref="R127:R130"/>
    <mergeCell ref="Z128:Z129"/>
    <mergeCell ref="Z130:Z131"/>
    <mergeCell ref="W126:W131"/>
    <mergeCell ref="X126:X131"/>
    <mergeCell ref="T126:T131"/>
    <mergeCell ref="U126:U131"/>
    <mergeCell ref="V126:V131"/>
    <mergeCell ref="M127:M130"/>
    <mergeCell ref="N127:N130"/>
    <mergeCell ref="O127:O130"/>
    <mergeCell ref="I127:I130"/>
    <mergeCell ref="J127:J130"/>
    <mergeCell ref="K127:K130"/>
    <mergeCell ref="X118:X123"/>
    <mergeCell ref="Z118:Z119"/>
    <mergeCell ref="Z122:Z123"/>
    <mergeCell ref="Z112:Z113"/>
    <mergeCell ref="Z114:Z115"/>
    <mergeCell ref="W110:W115"/>
    <mergeCell ref="X110:X115"/>
    <mergeCell ref="Z110:Z111"/>
    <mergeCell ref="W118:W123"/>
    <mergeCell ref="Z120:Z121"/>
    <mergeCell ref="Z104:Z105"/>
    <mergeCell ref="Z106:Z107"/>
    <mergeCell ref="W102:W107"/>
    <mergeCell ref="X102:X107"/>
    <mergeCell ref="Z102:Z103"/>
    <mergeCell ref="N111:N114"/>
    <mergeCell ref="U102:U107"/>
    <mergeCell ref="O111:O114"/>
    <mergeCell ref="T110:T115"/>
    <mergeCell ref="V102:V107"/>
    <mergeCell ref="N103:N106"/>
    <mergeCell ref="O103:O106"/>
    <mergeCell ref="P103:P106"/>
    <mergeCell ref="Q103:Q106"/>
    <mergeCell ref="R103:R106"/>
    <mergeCell ref="T102:T107"/>
    <mergeCell ref="V110:V115"/>
    <mergeCell ref="P111:P114"/>
    <mergeCell ref="Q111:Q114"/>
    <mergeCell ref="U110:U115"/>
    <mergeCell ref="R111:R114"/>
    <mergeCell ref="M119:M122"/>
    <mergeCell ref="N119:N122"/>
    <mergeCell ref="O119:O122"/>
    <mergeCell ref="T118:T123"/>
    <mergeCell ref="U118:U123"/>
    <mergeCell ref="V118:V123"/>
    <mergeCell ref="P119:P122"/>
    <mergeCell ref="Q119:Q122"/>
    <mergeCell ref="R119:R122"/>
    <mergeCell ref="M111:M114"/>
    <mergeCell ref="C30:C35"/>
    <mergeCell ref="F62:F67"/>
    <mergeCell ref="C70:C75"/>
    <mergeCell ref="D70:D75"/>
    <mergeCell ref="C54:C59"/>
    <mergeCell ref="D54:D59"/>
    <mergeCell ref="E54:E59"/>
    <mergeCell ref="F54:F59"/>
    <mergeCell ref="G78:G83"/>
    <mergeCell ref="K95:K98"/>
    <mergeCell ref="L95:L98"/>
    <mergeCell ref="M95:M98"/>
    <mergeCell ref="E86:E91"/>
    <mergeCell ref="M87:M90"/>
    <mergeCell ref="G86:G91"/>
    <mergeCell ref="M103:M106"/>
    <mergeCell ref="C38:C43"/>
    <mergeCell ref="C86:C91"/>
    <mergeCell ref="D86:D91"/>
    <mergeCell ref="C110:C115"/>
    <mergeCell ref="D110:D115"/>
    <mergeCell ref="G94:G99"/>
    <mergeCell ref="C102:C107"/>
    <mergeCell ref="I119:I122"/>
    <mergeCell ref="J119:J122"/>
    <mergeCell ref="K119:K122"/>
    <mergeCell ref="L119:L122"/>
    <mergeCell ref="E118:E123"/>
    <mergeCell ref="F118:F123"/>
    <mergeCell ref="E102:E107"/>
    <mergeCell ref="F102:F107"/>
    <mergeCell ref="G102:G107"/>
    <mergeCell ref="I103:I106"/>
    <mergeCell ref="J103:J106"/>
    <mergeCell ref="K103:K106"/>
    <mergeCell ref="L103:L106"/>
    <mergeCell ref="I111:I114"/>
    <mergeCell ref="J111:J114"/>
    <mergeCell ref="K111:K114"/>
    <mergeCell ref="L111:L114"/>
    <mergeCell ref="G118:G123"/>
    <mergeCell ref="E110:E115"/>
    <mergeCell ref="F110:F115"/>
    <mergeCell ref="G110:G115"/>
    <mergeCell ref="C118:C123"/>
    <mergeCell ref="D118:D123"/>
    <mergeCell ref="C78:C83"/>
    <mergeCell ref="D78:D83"/>
    <mergeCell ref="D102:D107"/>
    <mergeCell ref="W38:W43"/>
    <mergeCell ref="U38:U43"/>
    <mergeCell ref="Z30:Z31"/>
    <mergeCell ref="Q23:Q26"/>
    <mergeCell ref="R23:R26"/>
    <mergeCell ref="P23:P26"/>
    <mergeCell ref="T38:T43"/>
    <mergeCell ref="X38:X43"/>
    <mergeCell ref="Z72:Z73"/>
    <mergeCell ref="Z74:Z75"/>
    <mergeCell ref="X70:X75"/>
    <mergeCell ref="Z70:Z71"/>
    <mergeCell ref="V62:V67"/>
    <mergeCell ref="N95:N98"/>
    <mergeCell ref="O95:O98"/>
    <mergeCell ref="T86:T91"/>
    <mergeCell ref="V94:V99"/>
    <mergeCell ref="P95:P98"/>
    <mergeCell ref="Q95:Q98"/>
    <mergeCell ref="O20:R20"/>
    <mergeCell ref="Z24:Z25"/>
    <mergeCell ref="Q39:Q42"/>
    <mergeCell ref="O31:O34"/>
    <mergeCell ref="T94:T99"/>
    <mergeCell ref="U94:U99"/>
    <mergeCell ref="U86:U91"/>
    <mergeCell ref="T22:T27"/>
    <mergeCell ref="U22:U27"/>
    <mergeCell ref="W30:W35"/>
    <mergeCell ref="Z90:Z91"/>
    <mergeCell ref="X86:X91"/>
    <mergeCell ref="Z86:Z87"/>
    <mergeCell ref="Z46:Z47"/>
    <mergeCell ref="Z48:Z49"/>
    <mergeCell ref="X46:X51"/>
    <mergeCell ref="W70:W75"/>
    <mergeCell ref="Z64:Z65"/>
    <mergeCell ref="Z62:Z63"/>
    <mergeCell ref="Z50:Z51"/>
    <mergeCell ref="Z66:Z67"/>
    <mergeCell ref="W62:W67"/>
    <mergeCell ref="X62:X67"/>
    <mergeCell ref="Z98:Z99"/>
    <mergeCell ref="W94:W99"/>
    <mergeCell ref="X94:X99"/>
    <mergeCell ref="Z94:Z95"/>
    <mergeCell ref="Z96:Z97"/>
    <mergeCell ref="W86:W91"/>
    <mergeCell ref="W46:W51"/>
    <mergeCell ref="Z54:Z55"/>
    <mergeCell ref="Z82:Z83"/>
    <mergeCell ref="X78:X83"/>
    <mergeCell ref="Z78:Z79"/>
    <mergeCell ref="G54:G59"/>
    <mergeCell ref="P63:P66"/>
    <mergeCell ref="Q63:Q66"/>
    <mergeCell ref="R63:R66"/>
    <mergeCell ref="M71:M74"/>
    <mergeCell ref="L71:L74"/>
    <mergeCell ref="Z38:Z39"/>
    <mergeCell ref="Z40:Z41"/>
    <mergeCell ref="Z42:Z43"/>
    <mergeCell ref="I55:I58"/>
    <mergeCell ref="V38:V43"/>
    <mergeCell ref="P39:P42"/>
    <mergeCell ref="V46:V51"/>
    <mergeCell ref="V54:V59"/>
    <mergeCell ref="I71:I74"/>
    <mergeCell ref="T46:T51"/>
    <mergeCell ref="U46:U51"/>
    <mergeCell ref="Q47:Q50"/>
    <mergeCell ref="P47:P50"/>
    <mergeCell ref="T54:T59"/>
    <mergeCell ref="U54:U59"/>
    <mergeCell ref="M39:M42"/>
    <mergeCell ref="N47:N50"/>
    <mergeCell ref="O47:O50"/>
    <mergeCell ref="R95:R98"/>
    <mergeCell ref="V86:V91"/>
    <mergeCell ref="V70:V75"/>
    <mergeCell ref="O71:O74"/>
    <mergeCell ref="K79:K82"/>
    <mergeCell ref="L79:L82"/>
    <mergeCell ref="T62:T67"/>
    <mergeCell ref="N63:N66"/>
    <mergeCell ref="K87:K90"/>
    <mergeCell ref="L87:L90"/>
    <mergeCell ref="M79:M82"/>
    <mergeCell ref="N87:N90"/>
    <mergeCell ref="N71:N74"/>
    <mergeCell ref="P71:P74"/>
    <mergeCell ref="Q71:Q74"/>
    <mergeCell ref="U62:U67"/>
    <mergeCell ref="K63:K66"/>
    <mergeCell ref="L63:L66"/>
    <mergeCell ref="T70:T75"/>
    <mergeCell ref="U70:U75"/>
    <mergeCell ref="P87:P90"/>
    <mergeCell ref="Q87:Q90"/>
    <mergeCell ref="R87:R90"/>
    <mergeCell ref="K71:K74"/>
    <mergeCell ref="C94:C99"/>
    <mergeCell ref="D94:D99"/>
    <mergeCell ref="E94:E99"/>
    <mergeCell ref="F94:F99"/>
    <mergeCell ref="I87:I90"/>
    <mergeCell ref="J87:J90"/>
    <mergeCell ref="F86:F91"/>
    <mergeCell ref="J71:J74"/>
    <mergeCell ref="C62:C67"/>
    <mergeCell ref="D62:D67"/>
    <mergeCell ref="E62:E67"/>
    <mergeCell ref="E70:E75"/>
    <mergeCell ref="F70:F75"/>
    <mergeCell ref="I63:I66"/>
    <mergeCell ref="G62:G67"/>
    <mergeCell ref="E78:E83"/>
    <mergeCell ref="F78:F83"/>
    <mergeCell ref="I95:I98"/>
    <mergeCell ref="J63:J66"/>
    <mergeCell ref="J95:J98"/>
    <mergeCell ref="J79:J82"/>
    <mergeCell ref="I79:I82"/>
    <mergeCell ref="G70:G75"/>
    <mergeCell ref="O87:O90"/>
    <mergeCell ref="V78:V83"/>
    <mergeCell ref="W78:W83"/>
    <mergeCell ref="Z80:Z81"/>
    <mergeCell ref="R79:R82"/>
    <mergeCell ref="Q79:Q82"/>
    <mergeCell ref="T78:T83"/>
    <mergeCell ref="U78:U83"/>
    <mergeCell ref="N79:N82"/>
    <mergeCell ref="O79:O82"/>
    <mergeCell ref="Z88:Z89"/>
    <mergeCell ref="J55:J58"/>
    <mergeCell ref="K55:K58"/>
    <mergeCell ref="O63:O66"/>
    <mergeCell ref="N55:N58"/>
    <mergeCell ref="R55:R58"/>
    <mergeCell ref="N39:N42"/>
    <mergeCell ref="O39:O42"/>
    <mergeCell ref="R39:R42"/>
    <mergeCell ref="O55:O58"/>
    <mergeCell ref="P55:P58"/>
    <mergeCell ref="Q55:Q58"/>
    <mergeCell ref="R47:R50"/>
    <mergeCell ref="M47:M50"/>
    <mergeCell ref="L55:L58"/>
    <mergeCell ref="M55:M58"/>
    <mergeCell ref="M63:M66"/>
    <mergeCell ref="K47:K50"/>
    <mergeCell ref="D7:D8"/>
    <mergeCell ref="F6:F11"/>
    <mergeCell ref="D30:D35"/>
    <mergeCell ref="U30:U35"/>
    <mergeCell ref="F30:F35"/>
    <mergeCell ref="F46:F51"/>
    <mergeCell ref="G46:G51"/>
    <mergeCell ref="D46:D51"/>
    <mergeCell ref="E46:E51"/>
    <mergeCell ref="G30:G35"/>
    <mergeCell ref="I31:I34"/>
    <mergeCell ref="J6:L7"/>
    <mergeCell ref="J10:L11"/>
    <mergeCell ref="I20:N20"/>
    <mergeCell ref="D10:D11"/>
    <mergeCell ref="J8:L9"/>
    <mergeCell ref="C16:D16"/>
    <mergeCell ref="I16:S16"/>
    <mergeCell ref="F22:F27"/>
    <mergeCell ref="G22:G27"/>
    <mergeCell ref="I17:N17"/>
    <mergeCell ref="O17:R17"/>
    <mergeCell ref="K23:K26"/>
    <mergeCell ref="L23:L26"/>
    <mergeCell ref="C22:C27"/>
    <mergeCell ref="M23:M26"/>
    <mergeCell ref="E22:E27"/>
    <mergeCell ref="D22:D27"/>
    <mergeCell ref="I23:I26"/>
    <mergeCell ref="J23:J26"/>
    <mergeCell ref="N23:N26"/>
    <mergeCell ref="O23:O26"/>
    <mergeCell ref="V30:V35"/>
    <mergeCell ref="T30:T35"/>
    <mergeCell ref="J31:J34"/>
    <mergeCell ref="L31:L34"/>
    <mergeCell ref="M31:M34"/>
    <mergeCell ref="K31:K34"/>
    <mergeCell ref="R31:R34"/>
    <mergeCell ref="N31:N34"/>
    <mergeCell ref="P31:P34"/>
    <mergeCell ref="C46:C51"/>
    <mergeCell ref="L47:L50"/>
    <mergeCell ref="F38:F43"/>
    <mergeCell ref="G38:G43"/>
    <mergeCell ref="I47:I50"/>
    <mergeCell ref="J47:J50"/>
    <mergeCell ref="D38:D43"/>
    <mergeCell ref="E30:E35"/>
    <mergeCell ref="E38:E43"/>
    <mergeCell ref="I39:I42"/>
    <mergeCell ref="J39:J42"/>
    <mergeCell ref="K39:K42"/>
    <mergeCell ref="L39:L42"/>
    <mergeCell ref="T3:Z3"/>
    <mergeCell ref="AC16:AE16"/>
    <mergeCell ref="Q10:V11"/>
    <mergeCell ref="Q7:V8"/>
    <mergeCell ref="U13:W13"/>
    <mergeCell ref="X16:AA16"/>
    <mergeCell ref="R71:R74"/>
    <mergeCell ref="P79:P82"/>
    <mergeCell ref="Q31:Q34"/>
    <mergeCell ref="Z32:Z33"/>
    <mergeCell ref="Z34:Z35"/>
    <mergeCell ref="T16:W16"/>
    <mergeCell ref="V22:V27"/>
    <mergeCell ref="W22:W27"/>
    <mergeCell ref="X30:X35"/>
    <mergeCell ref="Z26:Z27"/>
    <mergeCell ref="X22:X27"/>
    <mergeCell ref="X17:AA17"/>
    <mergeCell ref="Z22:Z23"/>
    <mergeCell ref="Z56:Z57"/>
    <mergeCell ref="Z58:Z59"/>
    <mergeCell ref="W54:W59"/>
    <mergeCell ref="X54:X59"/>
    <mergeCell ref="X20:AA20"/>
  </mergeCells>
  <phoneticPr fontId="0" type="noConversion"/>
  <conditionalFormatting sqref="U13:W13">
    <cfRule type="cellIs" dxfId="8" priority="1" stopIfTrue="1" operator="equal">
      <formula>"J"</formula>
    </cfRule>
    <cfRule type="cellIs" dxfId="7" priority="2" stopIfTrue="1" operator="equal">
      <formula>"K"</formula>
    </cfRule>
    <cfRule type="cellIs" dxfId="6" priority="3" stopIfTrue="1" operator="equal">
      <formula>"L"</formula>
    </cfRule>
  </conditionalFormatting>
  <conditionalFormatting sqref="I31:R34 I23:R26 I39:R42 I47:R50 I55:R58 I63:R66 I71:R74 I79:R82 I87:R90 I95:R98 I103:R106 I111:R114 I119:R122 I127:R130 I135:R138">
    <cfRule type="cellIs" dxfId="5" priority="6" stopIfTrue="1" operator="equal">
      <formula>1</formula>
    </cfRule>
    <cfRule type="cellIs" dxfId="4" priority="7" stopIfTrue="1" operator="equal">
      <formula>0</formula>
    </cfRule>
    <cfRule type="cellIs" dxfId="3" priority="8" stopIfTrue="1" operator="equal">
      <formula>-1</formula>
    </cfRule>
  </conditionalFormatting>
  <printOptions horizontalCentered="1" verticalCentered="1"/>
  <pageMargins left="0.39370078740157483" right="0.27559055118110237" top="0.19685039370078741" bottom="0.59055118110236227" header="0.15748031496062992" footer="0.39370078740157483"/>
  <pageSetup paperSize="9" scale="79" orientation="portrait" r:id="rId1"/>
  <headerFooter alignWithMargins="0">
    <oddFooter>&amp;C&amp;"Arial,Cursief"&amp;8© Valori. Ongeautoriseerde verspreiding niet toegestaan.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pageSetUpPr fitToPage="1"/>
  </sheetPr>
  <dimension ref="B1:AE38"/>
  <sheetViews>
    <sheetView showGridLines="0" showRowColHeaders="0" showZeros="0" showOutlineSymbols="0" topLeftCell="A13" zoomScale="75" workbookViewId="0">
      <selection activeCell="D25" sqref="D25"/>
    </sheetView>
  </sheetViews>
  <sheetFormatPr defaultRowHeight="12.75" outlineLevelRow="1" x14ac:dyDescent="0.2"/>
  <cols>
    <col min="1" max="1" width="3.42578125" customWidth="1"/>
    <col min="2" max="2" width="2.28515625" customWidth="1"/>
    <col min="3" max="3" width="3.7109375" customWidth="1"/>
    <col min="4" max="4" width="25.5703125" customWidth="1"/>
    <col min="5" max="5" width="82.28515625" customWidth="1"/>
    <col min="6" max="6" width="2.5703125" customWidth="1"/>
    <col min="7" max="7" width="3.85546875" customWidth="1"/>
  </cols>
  <sheetData>
    <row r="1" spans="2:31" ht="24" customHeight="1" x14ac:dyDescent="0.25">
      <c r="D1" s="168" t="s">
        <v>110</v>
      </c>
      <c r="H1" s="181"/>
      <c r="I1" s="109" t="s">
        <v>60</v>
      </c>
      <c r="J1" s="1"/>
      <c r="K1" s="1"/>
      <c r="M1" s="1"/>
      <c r="AE1" s="93" t="s">
        <v>60</v>
      </c>
    </row>
    <row r="2" spans="2:31" ht="21.75" customHeight="1" x14ac:dyDescent="0.2">
      <c r="I2" s="1"/>
      <c r="J2" s="1"/>
      <c r="K2" s="1"/>
      <c r="L2" s="1"/>
      <c r="AE2" s="50"/>
    </row>
    <row r="3" spans="2:31" ht="4.5" customHeight="1" x14ac:dyDescent="0.2"/>
    <row r="4" spans="2:31" ht="117" customHeight="1" x14ac:dyDescent="0.4">
      <c r="B4" s="261" t="str">
        <f>"Toelichting bij Vrijgavekaart"&amp;" "&amp;Data!D6</f>
        <v>Toelichting bij Vrijgavekaart Systeem X</v>
      </c>
      <c r="C4" s="261"/>
      <c r="D4" s="261"/>
      <c r="E4" s="261"/>
      <c r="F4" s="261"/>
    </row>
    <row r="5" spans="2:31" s="106" customFormat="1" ht="20.45" customHeight="1" x14ac:dyDescent="0.2">
      <c r="C5" s="117"/>
    </row>
    <row r="6" spans="2:31" s="106" customFormat="1" x14ac:dyDescent="0.2">
      <c r="C6" s="264" t="s">
        <v>105</v>
      </c>
      <c r="D6" s="264"/>
      <c r="E6" s="114"/>
    </row>
    <row r="7" spans="2:31" s="106" customFormat="1" x14ac:dyDescent="0.2">
      <c r="C7" s="114" t="str">
        <f>"De vrijgavekaart toont in 1 oogopslag de resultaten van de beoordeling (test) van "&amp;Data!D6</f>
        <v>De vrijgavekaart toont in 1 oogopslag de resultaten van de beoordeling (test) van Systeem X</v>
      </c>
      <c r="D7" s="114"/>
      <c r="E7" s="114"/>
    </row>
    <row r="8" spans="2:31" s="106" customFormat="1" x14ac:dyDescent="0.2">
      <c r="C8" s="114" t="s">
        <v>106</v>
      </c>
      <c r="D8" s="114"/>
      <c r="E8" s="115"/>
      <c r="F8" s="107"/>
      <c r="G8" s="107"/>
      <c r="H8" s="107"/>
      <c r="I8" s="107"/>
      <c r="J8" s="35"/>
      <c r="K8" s="107"/>
      <c r="L8" s="107"/>
      <c r="M8" s="107"/>
      <c r="N8" s="107"/>
    </row>
    <row r="9" spans="2:31" s="106" customFormat="1" ht="12" customHeight="1" x14ac:dyDescent="0.2">
      <c r="C9" s="114"/>
      <c r="D9" s="114"/>
      <c r="E9" s="114"/>
    </row>
    <row r="10" spans="2:31" s="106" customFormat="1" x14ac:dyDescent="0.2">
      <c r="C10" s="264" t="s">
        <v>104</v>
      </c>
      <c r="D10" s="264"/>
      <c r="E10" s="114"/>
    </row>
    <row r="11" spans="2:31" s="106" customFormat="1" x14ac:dyDescent="0.2">
      <c r="C11" s="114" t="s">
        <v>68</v>
      </c>
      <c r="D11" s="114"/>
      <c r="E11" s="116"/>
      <c r="F11" s="107"/>
      <c r="G11" s="107"/>
      <c r="H11" s="107"/>
      <c r="I11" s="107"/>
      <c r="J11" s="35"/>
      <c r="K11" s="107"/>
      <c r="L11" s="107"/>
      <c r="M11" s="107"/>
      <c r="N11" s="107"/>
    </row>
    <row r="12" spans="2:31" s="106" customFormat="1" x14ac:dyDescent="0.2">
      <c r="C12" s="114" t="s">
        <v>67</v>
      </c>
      <c r="D12" s="114"/>
      <c r="E12" s="114"/>
    </row>
    <row r="13" spans="2:31" s="106" customFormat="1" x14ac:dyDescent="0.2">
      <c r="C13" s="114" t="s">
        <v>74</v>
      </c>
      <c r="D13" s="114"/>
      <c r="E13" s="115"/>
      <c r="F13" s="107"/>
      <c r="G13" s="107"/>
      <c r="H13" s="107"/>
      <c r="I13" s="107"/>
      <c r="J13" s="35"/>
      <c r="K13" s="107"/>
      <c r="L13" s="107"/>
      <c r="M13" s="107"/>
      <c r="N13" s="107"/>
    </row>
    <row r="14" spans="2:31" s="106" customFormat="1" x14ac:dyDescent="0.2">
      <c r="C14" s="114" t="s">
        <v>109</v>
      </c>
      <c r="D14" s="114"/>
      <c r="E14" s="115"/>
      <c r="F14" s="107"/>
      <c r="G14" s="107"/>
      <c r="H14" s="107"/>
      <c r="I14" s="107"/>
      <c r="J14" s="35"/>
      <c r="K14" s="107"/>
      <c r="L14" s="107"/>
      <c r="M14" s="107"/>
      <c r="N14" s="107"/>
    </row>
    <row r="15" spans="2:31" s="106" customFormat="1" ht="12" customHeight="1" x14ac:dyDescent="0.2">
      <c r="C15" s="114"/>
      <c r="D15" s="114"/>
      <c r="E15" s="114"/>
    </row>
    <row r="16" spans="2:31" s="106" customFormat="1" ht="13.9" customHeight="1" x14ac:dyDescent="0.2">
      <c r="C16" s="264" t="s">
        <v>188</v>
      </c>
      <c r="D16" s="264"/>
      <c r="E16" s="114"/>
    </row>
    <row r="17" spans="2:14" s="106" customFormat="1" ht="53.25" customHeight="1" x14ac:dyDescent="0.2">
      <c r="C17" s="262" t="s">
        <v>116</v>
      </c>
      <c r="D17" s="263"/>
      <c r="E17" s="263"/>
    </row>
    <row r="18" spans="2:14" s="106" customFormat="1" ht="13.5" thickBot="1" x14ac:dyDescent="0.25">
      <c r="C18" s="114"/>
      <c r="D18" s="114"/>
      <c r="E18" s="116"/>
      <c r="F18" s="107"/>
      <c r="G18" s="107"/>
      <c r="H18" s="107"/>
      <c r="I18" s="107"/>
      <c r="J18" s="35"/>
      <c r="K18" s="107"/>
      <c r="L18" s="107"/>
      <c r="M18" s="107"/>
      <c r="N18" s="107"/>
    </row>
    <row r="19" spans="2:14" s="124" customFormat="1" ht="21.6" customHeight="1" x14ac:dyDescent="0.25">
      <c r="B19" s="120"/>
      <c r="C19" s="121" t="s">
        <v>33</v>
      </c>
      <c r="D19" s="122"/>
      <c r="E19" s="123" t="s">
        <v>66</v>
      </c>
      <c r="F19" s="120"/>
    </row>
    <row r="20" spans="2:14" s="48" customFormat="1" ht="58.15" customHeight="1" x14ac:dyDescent="0.2">
      <c r="B20" s="118"/>
      <c r="C20" s="172"/>
      <c r="D20" s="182" t="s">
        <v>87</v>
      </c>
      <c r="E20" s="173" t="s">
        <v>89</v>
      </c>
      <c r="F20" s="118"/>
    </row>
    <row r="21" spans="2:14" s="48" customFormat="1" ht="51" customHeight="1" thickBot="1" x14ac:dyDescent="0.25">
      <c r="B21" s="118"/>
      <c r="C21" s="174"/>
      <c r="D21" s="183" t="s">
        <v>88</v>
      </c>
      <c r="E21" s="175" t="s">
        <v>90</v>
      </c>
      <c r="F21" s="118"/>
    </row>
    <row r="22" spans="2:14" s="124" customFormat="1" ht="21.6" customHeight="1" thickTop="1" x14ac:dyDescent="0.25">
      <c r="B22" s="120"/>
      <c r="C22" s="121" t="s">
        <v>91</v>
      </c>
      <c r="D22" s="122"/>
      <c r="E22" s="123"/>
      <c r="F22" s="120"/>
    </row>
    <row r="23" spans="2:14" s="2" customFormat="1" ht="44.45" customHeight="1" x14ac:dyDescent="0.2">
      <c r="B23" s="119"/>
      <c r="C23" s="176">
        <f>Data!B16</f>
        <v>1</v>
      </c>
      <c r="D23" s="177" t="str">
        <f>Data!C16</f>
        <v>Gebruikersfuncties</v>
      </c>
      <c r="E23" s="178" t="s">
        <v>70</v>
      </c>
      <c r="F23" s="119"/>
    </row>
    <row r="24" spans="2:14" s="2" customFormat="1" ht="44.45" customHeight="1" x14ac:dyDescent="0.2">
      <c r="B24" s="119"/>
      <c r="C24" s="172">
        <f>Data!B17</f>
        <v>2</v>
      </c>
      <c r="D24" s="179" t="str">
        <f>Data!C17</f>
        <v>Beheerfuncties (Mantis)</v>
      </c>
      <c r="E24" s="180" t="s">
        <v>71</v>
      </c>
      <c r="F24" s="119"/>
    </row>
    <row r="25" spans="2:14" s="2" customFormat="1" ht="44.45" customHeight="1" x14ac:dyDescent="0.2">
      <c r="B25" s="119"/>
      <c r="C25" s="172">
        <f>Data!B18</f>
        <v>3</v>
      </c>
      <c r="D25" s="179" t="str">
        <f>Data!C18</f>
        <v>Beheerschil (niet Mantis)</v>
      </c>
      <c r="E25" s="180" t="s">
        <v>69</v>
      </c>
      <c r="F25" s="119"/>
    </row>
    <row r="26" spans="2:14" s="2" customFormat="1" ht="44.45" customHeight="1" x14ac:dyDescent="0.2">
      <c r="B26" s="119"/>
      <c r="C26" s="172">
        <f>Data!B19</f>
        <v>4</v>
      </c>
      <c r="D26" s="179" t="str">
        <f>Data!C19</f>
        <v>Emailfuncties</v>
      </c>
      <c r="E26" s="180" t="s">
        <v>69</v>
      </c>
      <c r="F26" s="119"/>
    </row>
    <row r="27" spans="2:14" s="2" customFormat="1" ht="44.45" customHeight="1" x14ac:dyDescent="0.2">
      <c r="B27" s="119"/>
      <c r="C27" s="172">
        <f>Data!B20</f>
        <v>5</v>
      </c>
      <c r="D27" s="179" t="str">
        <f>Data!C20</f>
        <v>Configuratie, Defaults, Taaltabellen</v>
      </c>
      <c r="E27" s="180" t="s">
        <v>121</v>
      </c>
      <c r="F27" s="119"/>
    </row>
    <row r="28" spans="2:14" s="2" customFormat="1" ht="44.45" customHeight="1" x14ac:dyDescent="0.2">
      <c r="B28" s="119"/>
      <c r="C28" s="172">
        <f>Data!B21</f>
        <v>6</v>
      </c>
      <c r="D28" s="179" t="str">
        <f>Data!C21</f>
        <v>GUI en Lay-out</v>
      </c>
      <c r="E28" s="180" t="s">
        <v>72</v>
      </c>
      <c r="F28" s="119"/>
    </row>
    <row r="29" spans="2:14" s="2" customFormat="1" ht="44.45" customHeight="1" x14ac:dyDescent="0.2">
      <c r="B29" s="119"/>
      <c r="C29" s="172">
        <f>Data!B22</f>
        <v>7</v>
      </c>
      <c r="D29" s="179" t="str">
        <f>Data!C22</f>
        <v>Rapporten Exports Grafieken</v>
      </c>
      <c r="E29" s="180" t="s">
        <v>73</v>
      </c>
      <c r="F29" s="119"/>
    </row>
    <row r="30" spans="2:14" s="2" customFormat="1" ht="44.45" customHeight="1" x14ac:dyDescent="0.2">
      <c r="B30" s="119"/>
      <c r="C30" s="172">
        <f>Data!B23</f>
        <v>8</v>
      </c>
      <c r="D30" s="179" t="str">
        <f>Data!C23</f>
        <v>Beheerproces en Documenten</v>
      </c>
      <c r="E30" s="180" t="s">
        <v>122</v>
      </c>
      <c r="F30" s="119"/>
    </row>
    <row r="31" spans="2:14" s="2" customFormat="1" ht="44.45" customHeight="1" x14ac:dyDescent="0.2">
      <c r="B31" s="119"/>
      <c r="C31" s="172">
        <f>Data!B24</f>
        <v>9</v>
      </c>
      <c r="D31" s="179" t="str">
        <f>Data!C24</f>
        <v>Conversie en Data</v>
      </c>
      <c r="E31" s="180" t="s">
        <v>107</v>
      </c>
      <c r="F31" s="119"/>
    </row>
    <row r="32" spans="2:14" s="2" customFormat="1" ht="44.45" customHeight="1" x14ac:dyDescent="0.2">
      <c r="B32" s="119"/>
      <c r="C32" s="172">
        <f>Data!B25</f>
        <v>10</v>
      </c>
      <c r="D32" s="179" t="str">
        <f>Data!C25</f>
        <v>Overig</v>
      </c>
      <c r="E32" s="180"/>
      <c r="F32" s="119"/>
    </row>
    <row r="33" spans="2:6" s="2" customFormat="1" ht="44.45" customHeight="1" outlineLevel="1" x14ac:dyDescent="0.2">
      <c r="B33" s="119"/>
      <c r="C33" s="172">
        <f>Data!B26</f>
        <v>11</v>
      </c>
      <c r="D33" s="179">
        <f>Data!C26</f>
        <v>0</v>
      </c>
      <c r="E33" s="180"/>
      <c r="F33" s="119"/>
    </row>
    <row r="34" spans="2:6" s="2" customFormat="1" ht="44.45" customHeight="1" outlineLevel="1" x14ac:dyDescent="0.2">
      <c r="B34" s="119"/>
      <c r="C34" s="172">
        <f>Data!B27</f>
        <v>12</v>
      </c>
      <c r="D34" s="179">
        <f>Data!C27</f>
        <v>0</v>
      </c>
      <c r="E34" s="180"/>
      <c r="F34" s="119"/>
    </row>
    <row r="35" spans="2:6" s="2" customFormat="1" ht="44.45" customHeight="1" outlineLevel="1" x14ac:dyDescent="0.2">
      <c r="B35" s="119"/>
      <c r="C35" s="172">
        <f>Data!B28</f>
        <v>13</v>
      </c>
      <c r="D35" s="179">
        <f>Data!C28</f>
        <v>0</v>
      </c>
      <c r="E35" s="180"/>
      <c r="F35" s="119"/>
    </row>
    <row r="36" spans="2:6" s="2" customFormat="1" ht="44.45" customHeight="1" outlineLevel="1" x14ac:dyDescent="0.2">
      <c r="B36" s="119"/>
      <c r="C36" s="172">
        <f>Data!B29</f>
        <v>14</v>
      </c>
      <c r="D36" s="179">
        <f>Data!C29</f>
        <v>0</v>
      </c>
      <c r="E36" s="180"/>
      <c r="F36" s="119"/>
    </row>
    <row r="37" spans="2:6" s="2" customFormat="1" ht="44.45" customHeight="1" outlineLevel="1" thickBot="1" x14ac:dyDescent="0.25">
      <c r="B37" s="119"/>
      <c r="C37" s="172">
        <f>Data!B30</f>
        <v>15</v>
      </c>
      <c r="D37" s="179">
        <f>Data!C30</f>
        <v>0</v>
      </c>
      <c r="E37" s="180"/>
      <c r="F37" s="119"/>
    </row>
    <row r="38" spans="2:6" ht="4.9000000000000004" customHeight="1" x14ac:dyDescent="0.2">
      <c r="B38" s="106"/>
      <c r="C38" s="125"/>
      <c r="D38" s="125"/>
      <c r="E38" s="125"/>
      <c r="F38" s="106"/>
    </row>
  </sheetData>
  <sheetProtection selectLockedCells="1"/>
  <mergeCells count="5">
    <mergeCell ref="B4:F4"/>
    <mergeCell ref="C17:E17"/>
    <mergeCell ref="C10:D10"/>
    <mergeCell ref="C16:D16"/>
    <mergeCell ref="C6:D6"/>
  </mergeCells>
  <phoneticPr fontId="19" type="noConversion"/>
  <dataValidations count="1">
    <dataValidation allowBlank="1" showInputMessage="1" showErrorMessage="1" promptTitle="LET OP!!" prompt="Onderdeel 11-15 worden standaard niet getoond op de kaart. U moet eerst de betreffende rijen op de kaart &quot;uitklappen&quot; met behulp van de Excel outline functie." sqref="D33:D37"/>
  </dataValidations>
  <printOptions horizontalCentered="1" verticalCentered="1"/>
  <pageMargins left="0.15748031496062992" right="0.19685039370078741" top="0.19685039370078741" bottom="0.51181102362204722" header="0.19685039370078741" footer="0.19685039370078741"/>
  <pageSetup paperSize="9" scale="68" orientation="portrait" r:id="rId1"/>
  <headerFooter alignWithMargins="0">
    <oddFooter>&amp;C&amp;"Arial,Cursief"&amp;8© Valori. Ongeautoriseerde verspreiding niet toegestaan.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B1:T34"/>
  <sheetViews>
    <sheetView showGridLines="0" showZeros="0" workbookViewId="0">
      <selection activeCell="E17" sqref="E17"/>
    </sheetView>
  </sheetViews>
  <sheetFormatPr defaultRowHeight="12.75" x14ac:dyDescent="0.2"/>
  <cols>
    <col min="1" max="1" width="1.140625" customWidth="1"/>
    <col min="2" max="2" width="4.7109375" customWidth="1"/>
    <col min="3" max="3" width="29.140625" customWidth="1"/>
    <col min="4" max="4" width="9.28515625" customWidth="1"/>
    <col min="5" max="6" width="10.28515625" customWidth="1"/>
    <col min="7" max="10" width="7.28515625" customWidth="1"/>
    <col min="11" max="11" width="9.28515625" customWidth="1"/>
    <col min="12" max="12" width="0.85546875" customWidth="1"/>
    <col min="13" max="13" width="3.85546875" customWidth="1"/>
  </cols>
  <sheetData>
    <row r="1" spans="2:20" ht="4.5" customHeight="1" x14ac:dyDescent="0.2"/>
    <row r="2" spans="2:20" ht="29.25" customHeight="1" x14ac:dyDescent="0.4">
      <c r="B2" s="97" t="s">
        <v>17</v>
      </c>
      <c r="C2" s="98"/>
      <c r="D2" s="98"/>
      <c r="E2" s="98"/>
      <c r="F2" s="98"/>
      <c r="G2" s="98"/>
      <c r="H2" s="98"/>
      <c r="I2" s="98"/>
      <c r="J2" s="98"/>
      <c r="K2" s="98"/>
    </row>
    <row r="3" spans="2:20" x14ac:dyDescent="0.2">
      <c r="B3" t="s">
        <v>27</v>
      </c>
    </row>
    <row r="4" spans="2:20" x14ac:dyDescent="0.2">
      <c r="B4" t="s">
        <v>56</v>
      </c>
    </row>
    <row r="6" spans="2:20" x14ac:dyDescent="0.2">
      <c r="C6" t="s">
        <v>65</v>
      </c>
      <c r="D6" s="130" t="s">
        <v>26</v>
      </c>
      <c r="E6" s="128"/>
      <c r="H6" s="10"/>
      <c r="I6" s="10"/>
      <c r="J6" s="10"/>
      <c r="K6" s="10"/>
      <c r="L6" s="10"/>
      <c r="M6" s="10"/>
      <c r="N6" s="10"/>
      <c r="O6" s="10"/>
      <c r="P6" s="1"/>
      <c r="Q6" s="10"/>
      <c r="R6" s="10"/>
      <c r="S6" s="10"/>
      <c r="T6" s="10"/>
    </row>
    <row r="7" spans="2:20" x14ac:dyDescent="0.2">
      <c r="C7" t="s">
        <v>75</v>
      </c>
      <c r="D7" s="215">
        <v>42210</v>
      </c>
      <c r="E7" s="128" t="s">
        <v>136</v>
      </c>
      <c r="H7" s="10"/>
      <c r="I7" s="10"/>
      <c r="J7" s="10"/>
      <c r="K7" s="10"/>
      <c r="L7" s="10"/>
      <c r="M7" s="10"/>
      <c r="N7" s="10"/>
      <c r="O7" s="10"/>
      <c r="P7" s="1"/>
      <c r="Q7" s="10"/>
      <c r="R7" s="10"/>
      <c r="S7" s="10"/>
      <c r="T7" s="10"/>
    </row>
    <row r="8" spans="2:20" x14ac:dyDescent="0.2">
      <c r="C8" t="s">
        <v>97</v>
      </c>
      <c r="D8" s="216">
        <f>MAX(NETWORKDAYS(K8,D7,H9),0)</f>
        <v>15</v>
      </c>
      <c r="E8" s="128" t="s">
        <v>117</v>
      </c>
      <c r="H8" s="10"/>
      <c r="J8" s="187" t="s">
        <v>119</v>
      </c>
      <c r="K8" s="188">
        <v>42191</v>
      </c>
      <c r="L8" s="10"/>
      <c r="M8" s="10"/>
      <c r="N8" s="10"/>
      <c r="O8" s="10"/>
      <c r="P8" s="1"/>
      <c r="Q8" s="10"/>
      <c r="R8" s="10"/>
      <c r="S8" s="10"/>
      <c r="T8" s="10"/>
    </row>
    <row r="9" spans="2:20" x14ac:dyDescent="0.2">
      <c r="C9" t="s">
        <v>84</v>
      </c>
      <c r="D9" s="216">
        <f>NETWORKDAYS(MAX(D7,K8),K9,H9)-1</f>
        <v>3</v>
      </c>
      <c r="E9" s="128" t="s">
        <v>118</v>
      </c>
      <c r="H9" s="10"/>
      <c r="J9" s="187" t="s">
        <v>120</v>
      </c>
      <c r="K9" s="188">
        <v>42215</v>
      </c>
      <c r="L9" s="10"/>
      <c r="M9" s="10"/>
      <c r="N9" s="10"/>
      <c r="O9" s="10"/>
      <c r="P9" s="1"/>
      <c r="Q9" s="10"/>
      <c r="R9" s="10"/>
      <c r="S9" s="10"/>
      <c r="T9" s="10"/>
    </row>
    <row r="10" spans="2:20" x14ac:dyDescent="0.2">
      <c r="C10" t="s">
        <v>80</v>
      </c>
      <c r="D10" s="130" t="s">
        <v>79</v>
      </c>
      <c r="E10" s="128" t="s">
        <v>141</v>
      </c>
      <c r="H10" s="10"/>
      <c r="I10" s="10"/>
      <c r="J10" s="10"/>
      <c r="K10" s="10"/>
      <c r="L10" s="10"/>
      <c r="M10" s="10"/>
      <c r="N10" s="10"/>
      <c r="O10" s="10"/>
      <c r="P10" s="1"/>
      <c r="Q10" s="10"/>
      <c r="R10" s="10"/>
      <c r="S10" s="10"/>
      <c r="T10" s="10"/>
    </row>
    <row r="11" spans="2:20" ht="18" customHeight="1" x14ac:dyDescent="0.2">
      <c r="D11" s="129" t="str">
        <f>IF(D10="Goed","J",IF(D10="Matig","K",IF(D10="Slecht","L"," ")))</f>
        <v>J</v>
      </c>
      <c r="E11" s="128" t="s">
        <v>85</v>
      </c>
      <c r="H11" s="10"/>
      <c r="I11" s="10"/>
      <c r="J11" s="10"/>
      <c r="K11" s="10"/>
      <c r="L11" s="10"/>
      <c r="M11" s="10"/>
      <c r="N11" s="10"/>
      <c r="O11" s="10"/>
      <c r="P11" s="1"/>
      <c r="Q11" s="10"/>
      <c r="R11" s="10"/>
      <c r="S11" s="10"/>
      <c r="T11" s="10"/>
    </row>
    <row r="12" spans="2:20" ht="8.4499999999999993" customHeight="1" thickBot="1" x14ac:dyDescent="0.25">
      <c r="H12" s="10"/>
      <c r="I12" s="10"/>
      <c r="J12" s="10"/>
      <c r="K12" s="10"/>
      <c r="L12" s="10"/>
      <c r="M12" s="10"/>
      <c r="N12" s="10"/>
      <c r="O12" s="10"/>
      <c r="P12" s="1"/>
      <c r="Q12" s="10"/>
      <c r="R12" s="10"/>
      <c r="S12" s="10"/>
      <c r="T12" s="10"/>
    </row>
    <row r="13" spans="2:20" s="47" customFormat="1" ht="15.75" x14ac:dyDescent="0.25">
      <c r="B13" s="266" t="s">
        <v>3</v>
      </c>
      <c r="C13" s="267"/>
      <c r="D13" s="104" t="s">
        <v>8</v>
      </c>
      <c r="E13" s="265" t="s">
        <v>2</v>
      </c>
      <c r="F13" s="265"/>
      <c r="G13" s="265" t="s">
        <v>31</v>
      </c>
      <c r="H13" s="265"/>
      <c r="I13" s="265"/>
      <c r="J13" s="265"/>
      <c r="K13" s="105" t="s">
        <v>16</v>
      </c>
    </row>
    <row r="14" spans="2:20" s="3" customFormat="1" x14ac:dyDescent="0.2">
      <c r="B14" s="99" t="s">
        <v>7</v>
      </c>
      <c r="C14" s="100" t="s">
        <v>19</v>
      </c>
      <c r="D14" s="101"/>
      <c r="E14" s="102" t="s">
        <v>36</v>
      </c>
      <c r="F14" s="102" t="s">
        <v>18</v>
      </c>
      <c r="G14" s="102" t="s">
        <v>64</v>
      </c>
      <c r="H14" s="102" t="s">
        <v>61</v>
      </c>
      <c r="I14" s="102" t="s">
        <v>62</v>
      </c>
      <c r="J14" s="102" t="s">
        <v>63</v>
      </c>
      <c r="K14" s="103"/>
    </row>
    <row r="15" spans="2:20" s="48" customFormat="1" ht="28.15" customHeight="1" x14ac:dyDescent="0.2">
      <c r="B15" s="94">
        <v>0</v>
      </c>
      <c r="C15" s="131" t="s">
        <v>20</v>
      </c>
      <c r="D15" s="165">
        <f>SUM(D16:D31)</f>
        <v>100</v>
      </c>
      <c r="E15" s="165">
        <f>SUMPRODUCT(D16:D31,E16:E31)/SUM(D16:D31)</f>
        <v>85.7</v>
      </c>
      <c r="F15" s="165">
        <f>SUMPRODUCT(D16:D31,F16:F31)/SUM(D16:D31)</f>
        <v>62.4</v>
      </c>
      <c r="G15" s="166">
        <f>SUM(G16:G31)</f>
        <v>22</v>
      </c>
      <c r="H15" s="166">
        <f t="shared" ref="H15:J15" si="0">SUM(H16:H31)</f>
        <v>83</v>
      </c>
      <c r="I15" s="166">
        <f t="shared" si="0"/>
        <v>131</v>
      </c>
      <c r="J15" s="166">
        <f t="shared" si="0"/>
        <v>14</v>
      </c>
      <c r="K15" s="191" t="s">
        <v>12</v>
      </c>
    </row>
    <row r="16" spans="2:20" x14ac:dyDescent="0.2">
      <c r="B16" s="95">
        <v>1</v>
      </c>
      <c r="C16" s="189" t="s">
        <v>164</v>
      </c>
      <c r="D16" s="132">
        <v>17</v>
      </c>
      <c r="E16" s="133">
        <v>100</v>
      </c>
      <c r="F16" s="133">
        <v>60</v>
      </c>
      <c r="G16" s="133">
        <v>4</v>
      </c>
      <c r="H16" s="133">
        <v>27</v>
      </c>
      <c r="I16" s="133">
        <v>42</v>
      </c>
      <c r="J16" s="133">
        <v>3</v>
      </c>
      <c r="K16" s="134" t="s">
        <v>12</v>
      </c>
    </row>
    <row r="17" spans="2:11" x14ac:dyDescent="0.2">
      <c r="B17" s="95">
        <v>2</v>
      </c>
      <c r="C17" s="189" t="s">
        <v>165</v>
      </c>
      <c r="D17" s="132">
        <v>16</v>
      </c>
      <c r="E17" s="133">
        <v>50</v>
      </c>
      <c r="F17" s="133">
        <v>10</v>
      </c>
      <c r="G17" s="133">
        <v>1</v>
      </c>
      <c r="H17" s="133">
        <v>7</v>
      </c>
      <c r="I17" s="133">
        <v>11</v>
      </c>
      <c r="J17" s="133"/>
      <c r="K17" s="134"/>
    </row>
    <row r="18" spans="2:11" x14ac:dyDescent="0.2">
      <c r="B18" s="95">
        <v>3</v>
      </c>
      <c r="C18" s="189" t="s">
        <v>166</v>
      </c>
      <c r="D18" s="132">
        <v>9</v>
      </c>
      <c r="E18" s="133">
        <v>100</v>
      </c>
      <c r="F18" s="133">
        <v>100</v>
      </c>
      <c r="G18" s="133">
        <v>4</v>
      </c>
      <c r="H18" s="133">
        <v>9</v>
      </c>
      <c r="I18" s="133">
        <v>15</v>
      </c>
      <c r="J18" s="133">
        <v>2</v>
      </c>
      <c r="K18" s="134" t="s">
        <v>12</v>
      </c>
    </row>
    <row r="19" spans="2:11" x14ac:dyDescent="0.2">
      <c r="B19" s="95">
        <v>4</v>
      </c>
      <c r="C19" s="189" t="s">
        <v>167</v>
      </c>
      <c r="D19" s="132">
        <v>10</v>
      </c>
      <c r="E19" s="133">
        <v>100</v>
      </c>
      <c r="F19" s="133">
        <v>100</v>
      </c>
      <c r="G19" s="133"/>
      <c r="H19" s="133">
        <v>3</v>
      </c>
      <c r="I19" s="133">
        <v>2</v>
      </c>
      <c r="J19" s="133">
        <v>1</v>
      </c>
      <c r="K19" s="134" t="s">
        <v>13</v>
      </c>
    </row>
    <row r="20" spans="2:11" x14ac:dyDescent="0.2">
      <c r="B20" s="95">
        <v>5</v>
      </c>
      <c r="C20" s="189" t="s">
        <v>171</v>
      </c>
      <c r="D20" s="132">
        <v>11</v>
      </c>
      <c r="E20" s="133">
        <v>95</v>
      </c>
      <c r="F20" s="133">
        <v>30</v>
      </c>
      <c r="G20" s="133"/>
      <c r="H20" s="133">
        <v>5</v>
      </c>
      <c r="I20" s="133">
        <v>11</v>
      </c>
      <c r="J20" s="133">
        <v>1</v>
      </c>
      <c r="K20" s="134" t="s">
        <v>12</v>
      </c>
    </row>
    <row r="21" spans="2:11" x14ac:dyDescent="0.2">
      <c r="B21" s="95">
        <v>6</v>
      </c>
      <c r="C21" s="189" t="s">
        <v>168</v>
      </c>
      <c r="D21" s="132">
        <v>8</v>
      </c>
      <c r="E21" s="133">
        <v>100</v>
      </c>
      <c r="F21" s="133">
        <v>90</v>
      </c>
      <c r="G21" s="133">
        <v>1</v>
      </c>
      <c r="H21" s="133">
        <v>6</v>
      </c>
      <c r="I21" s="133">
        <v>9</v>
      </c>
      <c r="J21" s="133">
        <v>4</v>
      </c>
      <c r="K21" s="134" t="s">
        <v>13</v>
      </c>
    </row>
    <row r="22" spans="2:11" x14ac:dyDescent="0.2">
      <c r="B22" s="95">
        <v>7</v>
      </c>
      <c r="C22" s="189" t="s">
        <v>169</v>
      </c>
      <c r="D22" s="132">
        <v>7</v>
      </c>
      <c r="E22" s="133">
        <v>95</v>
      </c>
      <c r="F22" s="133">
        <v>90</v>
      </c>
      <c r="G22" s="133">
        <v>3</v>
      </c>
      <c r="H22" s="133">
        <v>15</v>
      </c>
      <c r="I22" s="133">
        <v>23</v>
      </c>
      <c r="J22" s="133">
        <v>2</v>
      </c>
      <c r="K22" s="134" t="s">
        <v>12</v>
      </c>
    </row>
    <row r="23" spans="2:11" x14ac:dyDescent="0.2">
      <c r="B23" s="95">
        <v>8</v>
      </c>
      <c r="C23" s="189" t="s">
        <v>170</v>
      </c>
      <c r="D23" s="132">
        <v>6</v>
      </c>
      <c r="E23" s="133">
        <v>80</v>
      </c>
      <c r="F23" s="133">
        <v>60</v>
      </c>
      <c r="G23" s="133"/>
      <c r="H23" s="133">
        <v>4</v>
      </c>
      <c r="I23" s="133">
        <v>8</v>
      </c>
      <c r="J23" s="133"/>
      <c r="K23" s="134" t="s">
        <v>4</v>
      </c>
    </row>
    <row r="24" spans="2:11" x14ac:dyDescent="0.2">
      <c r="B24" s="95">
        <v>9</v>
      </c>
      <c r="C24" s="189" t="s">
        <v>172</v>
      </c>
      <c r="D24" s="132">
        <v>6</v>
      </c>
      <c r="E24" s="133">
        <v>30</v>
      </c>
      <c r="F24" s="133">
        <v>20</v>
      </c>
      <c r="G24" s="133">
        <v>6</v>
      </c>
      <c r="H24" s="133">
        <v>2</v>
      </c>
      <c r="I24" s="133">
        <v>2</v>
      </c>
      <c r="J24" s="133"/>
      <c r="K24" s="134" t="s">
        <v>4</v>
      </c>
    </row>
    <row r="25" spans="2:11" x14ac:dyDescent="0.2">
      <c r="B25" s="95">
        <v>10</v>
      </c>
      <c r="C25" s="189" t="s">
        <v>144</v>
      </c>
      <c r="D25" s="132">
        <v>10</v>
      </c>
      <c r="E25" s="133">
        <v>100</v>
      </c>
      <c r="F25" s="133">
        <v>100</v>
      </c>
      <c r="G25" s="133">
        <v>3</v>
      </c>
      <c r="H25" s="133">
        <v>5</v>
      </c>
      <c r="I25" s="133">
        <v>8</v>
      </c>
      <c r="J25" s="133">
        <v>1</v>
      </c>
      <c r="K25" s="134" t="s">
        <v>13</v>
      </c>
    </row>
    <row r="26" spans="2:11" x14ac:dyDescent="0.2">
      <c r="B26" s="95">
        <v>11</v>
      </c>
      <c r="C26" s="189"/>
      <c r="D26" s="132"/>
      <c r="E26" s="133"/>
      <c r="F26" s="133"/>
      <c r="G26" s="133"/>
      <c r="H26" s="133"/>
      <c r="I26" s="133"/>
      <c r="J26" s="133"/>
      <c r="K26" s="134"/>
    </row>
    <row r="27" spans="2:11" x14ac:dyDescent="0.2">
      <c r="B27" s="95">
        <v>12</v>
      </c>
      <c r="C27" s="189"/>
      <c r="D27" s="132"/>
      <c r="E27" s="133"/>
      <c r="F27" s="133"/>
      <c r="G27" s="133"/>
      <c r="H27" s="133"/>
      <c r="I27" s="133"/>
      <c r="J27" s="133"/>
      <c r="K27" s="134"/>
    </row>
    <row r="28" spans="2:11" x14ac:dyDescent="0.2">
      <c r="B28" s="95">
        <v>13</v>
      </c>
      <c r="C28" s="189"/>
      <c r="D28" s="132"/>
      <c r="E28" s="133"/>
      <c r="F28" s="133"/>
      <c r="G28" s="133"/>
      <c r="H28" s="133"/>
      <c r="I28" s="133"/>
      <c r="J28" s="133"/>
      <c r="K28" s="134"/>
    </row>
    <row r="29" spans="2:11" x14ac:dyDescent="0.2">
      <c r="B29" s="95">
        <v>14</v>
      </c>
      <c r="C29" s="189"/>
      <c r="D29" s="132"/>
      <c r="E29" s="133"/>
      <c r="F29" s="133"/>
      <c r="G29" s="133"/>
      <c r="H29" s="133"/>
      <c r="I29" s="133"/>
      <c r="J29" s="133"/>
      <c r="K29" s="134"/>
    </row>
    <row r="30" spans="2:11" ht="13.5" thickBot="1" x14ac:dyDescent="0.25">
      <c r="B30" s="96">
        <v>15</v>
      </c>
      <c r="C30" s="190"/>
      <c r="D30" s="135"/>
      <c r="E30" s="136"/>
      <c r="F30" s="136"/>
      <c r="G30" s="136"/>
      <c r="H30" s="136"/>
      <c r="I30" s="136"/>
      <c r="J30" s="136"/>
      <c r="K30" s="137"/>
    </row>
    <row r="31" spans="2:11" ht="3" customHeight="1" x14ac:dyDescent="0.2">
      <c r="B31" s="214" t="s">
        <v>186</v>
      </c>
    </row>
    <row r="32" spans="2:11" ht="13.5" thickBot="1" x14ac:dyDescent="0.25"/>
    <row r="33" spans="3:20" ht="17.25" x14ac:dyDescent="0.2">
      <c r="C33" s="64" t="s">
        <v>32</v>
      </c>
      <c r="D33" s="57"/>
      <c r="E33" s="62" t="s">
        <v>6</v>
      </c>
      <c r="F33" s="62" t="s">
        <v>81</v>
      </c>
      <c r="G33" s="63" t="s">
        <v>82</v>
      </c>
      <c r="H33" s="10"/>
      <c r="I33" s="10"/>
      <c r="J33" s="10"/>
      <c r="K33" s="10"/>
      <c r="L33" s="10"/>
      <c r="M33" s="10"/>
      <c r="N33" s="10"/>
      <c r="O33" s="10"/>
      <c r="P33" s="1"/>
      <c r="Q33" s="10"/>
      <c r="R33" s="10"/>
      <c r="S33" s="10"/>
      <c r="T33" s="10"/>
    </row>
    <row r="34" spans="3:20" ht="13.5" thickBot="1" x14ac:dyDescent="0.25">
      <c r="C34" s="58" t="s">
        <v>34</v>
      </c>
      <c r="D34" s="59"/>
      <c r="E34" s="60">
        <f>F15</f>
        <v>62.4</v>
      </c>
      <c r="F34" s="60">
        <f>E15-F15</f>
        <v>23.300000000000004</v>
      </c>
      <c r="G34" s="61">
        <f>100-E15</f>
        <v>14.299999999999997</v>
      </c>
      <c r="H34" s="10"/>
      <c r="I34" s="10"/>
      <c r="J34" s="10"/>
      <c r="K34" s="10"/>
      <c r="L34" s="10"/>
      <c r="M34" s="10"/>
      <c r="N34" s="10"/>
      <c r="O34" s="10"/>
      <c r="P34" s="1"/>
      <c r="Q34" s="10"/>
      <c r="R34" s="10"/>
      <c r="S34" s="10"/>
      <c r="T34" s="10"/>
    </row>
  </sheetData>
  <sheetProtection sheet="1" selectLockedCells="1"/>
  <mergeCells count="3">
    <mergeCell ref="G13:J13"/>
    <mergeCell ref="E13:F13"/>
    <mergeCell ref="B13:C13"/>
  </mergeCells>
  <phoneticPr fontId="19" type="noConversion"/>
  <conditionalFormatting sqref="D11">
    <cfRule type="cellIs" dxfId="2" priority="1" stopIfTrue="1" operator="equal">
      <formula>"J"</formula>
    </cfRule>
    <cfRule type="cellIs" dxfId="1" priority="2" stopIfTrue="1" operator="equal">
      <formula>"K"</formula>
    </cfRule>
    <cfRule type="cellIs" dxfId="0" priority="3" stopIfTrue="1" operator="equal">
      <formula>"L"</formula>
    </cfRule>
  </conditionalFormatting>
  <dataValidations count="8">
    <dataValidation type="whole" operator="lessThanOrEqual" allowBlank="1" showErrorMessage="1" errorTitle="Onjuiste waarde" error="Percentage getest kan niet groter zijn dan percentage gereed voor test." sqref="F16:F30">
      <formula1>E16</formula1>
    </dataValidation>
    <dataValidation type="list" errorStyle="warning" allowBlank="1" showErrorMessage="1" errorTitle="Niet OK" error="Dit is geen geldige code. Het stoplicht blijft uit." sqref="K15:K30">
      <formula1>Kleurcodes</formula1>
    </dataValidation>
    <dataValidation type="textLength" errorStyle="warning" allowBlank="1" showInputMessage="1" showErrorMessage="1" errorTitle="Naam niet OK" error="Kies een korte maar betekenisvolle naam van maximaal 20 karakters!_x000a__x000a_Deze naam is te kort (niet betekenisvol) of te lang (past niet op de kaart)." sqref="D6">
      <formula1>5</formula1>
      <formula2>50</formula2>
    </dataValidation>
    <dataValidation type="list" allowBlank="1" showInputMessage="1" showErrorMessage="1" sqref="D10">
      <formula1>"Goed,Matig,Slecht,Onbekend/niet tonen"</formula1>
    </dataValidation>
    <dataValidation type="whole" allowBlank="1" showInputMessage="1" showErrorMessage="1" sqref="G15:J15">
      <formula1>0</formula1>
      <formula2>1000</formula2>
    </dataValidation>
    <dataValidation type="whole" errorStyle="warning" allowBlank="1" showErrorMessage="1" errorTitle="Onjuiste waarde" error="Dit moet een waarde tussen 0 en 100 zijn." sqref="D16:E30">
      <formula1>0</formula1>
      <formula2>100</formula2>
    </dataValidation>
    <dataValidation type="whole" errorStyle="warning" operator="greaterThanOrEqual" allowBlank="1" showErrorMessage="1" errorTitle="Onjuiste waarde" error="Dit moet een geheel getal groter of gelijk aan 0 zijn." sqref="G16:J30">
      <formula1>0</formula1>
    </dataValidation>
    <dataValidation allowBlank="1" showInputMessage="1" showErrorMessage="1" promptTitle="LET OP!!" prompt="Onderdeel 11-15 worden standaard niet getoond op de voorkant. Heb je ze nodig? Dan de betreffende rijen op de voorkant zichtbaar maken. Zie tabblad Instructie." sqref="C30"/>
  </dataValidations>
  <pageMargins left="0.75" right="0.75" top="0.52" bottom="0.82" header="0.5" footer="0.5"/>
  <pageSetup paperSize="9" scale="125" orientation="landscape" r:id="rId1"/>
  <headerFooter alignWithMargins="0">
    <oddFooter>&amp;L&amp;"Arial,Cursief"&amp;8&amp;F, &amp;A &amp;D &amp;T&amp;R&amp;"Arial,Cursief"&amp;8(c) Valori</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A1:D84"/>
  <sheetViews>
    <sheetView showGridLines="0" workbookViewId="0">
      <selection activeCell="B22" sqref="B22"/>
    </sheetView>
  </sheetViews>
  <sheetFormatPr defaultRowHeight="12.75" x14ac:dyDescent="0.2"/>
  <cols>
    <col min="1" max="1" width="3.42578125" style="27" customWidth="1"/>
    <col min="2" max="2" width="126" style="26" customWidth="1"/>
    <col min="3" max="3" width="6.140625" style="27" customWidth="1"/>
    <col min="4" max="16384" width="9.140625" style="27"/>
  </cols>
  <sheetData>
    <row r="1" spans="2:3" customFormat="1" ht="4.5" customHeight="1" x14ac:dyDescent="0.2"/>
    <row r="2" spans="2:3" customFormat="1" ht="29.25" customHeight="1" x14ac:dyDescent="0.4">
      <c r="B2" s="97" t="s">
        <v>30</v>
      </c>
      <c r="C2" s="97"/>
    </row>
    <row r="3" spans="2:3" customFormat="1" ht="9" customHeight="1" x14ac:dyDescent="0.4">
      <c r="B3" s="56"/>
      <c r="C3" s="9"/>
    </row>
    <row r="4" spans="2:3" customFormat="1" x14ac:dyDescent="0.2">
      <c r="B4" s="170" t="s">
        <v>58</v>
      </c>
    </row>
    <row r="5" spans="2:3" customFormat="1" x14ac:dyDescent="0.2"/>
    <row r="6" spans="2:3" x14ac:dyDescent="0.2">
      <c r="B6" s="169" t="s">
        <v>29</v>
      </c>
    </row>
    <row r="7" spans="2:3" customFormat="1" x14ac:dyDescent="0.2">
      <c r="B7" s="184" t="s">
        <v>142</v>
      </c>
    </row>
    <row r="8" spans="2:3" customFormat="1" x14ac:dyDescent="0.2">
      <c r="B8" s="185" t="s">
        <v>140</v>
      </c>
    </row>
    <row r="9" spans="2:3" customFormat="1" hidden="1" x14ac:dyDescent="0.2">
      <c r="B9" s="185" t="s">
        <v>123</v>
      </c>
    </row>
    <row r="10" spans="2:3" customFormat="1" hidden="1" x14ac:dyDescent="0.2">
      <c r="B10" s="185" t="s">
        <v>114</v>
      </c>
    </row>
    <row r="11" spans="2:3" customFormat="1" hidden="1" x14ac:dyDescent="0.2">
      <c r="B11" s="184" t="s">
        <v>138</v>
      </c>
    </row>
    <row r="12" spans="2:3" customFormat="1" hidden="1" x14ac:dyDescent="0.2">
      <c r="B12" s="184" t="s">
        <v>124</v>
      </c>
    </row>
    <row r="13" spans="2:3" customFormat="1" hidden="1" x14ac:dyDescent="0.2">
      <c r="B13" s="184" t="s">
        <v>143</v>
      </c>
    </row>
    <row r="14" spans="2:3" customFormat="1" hidden="1" x14ac:dyDescent="0.2">
      <c r="B14" s="207" t="s">
        <v>173</v>
      </c>
    </row>
    <row r="15" spans="2:3" customFormat="1" hidden="1" x14ac:dyDescent="0.2">
      <c r="B15" s="184" t="s">
        <v>153</v>
      </c>
    </row>
    <row r="16" spans="2:3" customFormat="1" hidden="1" x14ac:dyDescent="0.2">
      <c r="B16" s="185" t="s">
        <v>178</v>
      </c>
    </row>
    <row r="17" spans="2:2" customFormat="1" hidden="1" x14ac:dyDescent="0.2">
      <c r="B17" s="185" t="s">
        <v>183</v>
      </c>
    </row>
    <row r="18" spans="2:2" customFormat="1" hidden="1" x14ac:dyDescent="0.2">
      <c r="B18" s="185" t="s">
        <v>185</v>
      </c>
    </row>
    <row r="19" spans="2:2" customFormat="1" hidden="1" x14ac:dyDescent="0.2">
      <c r="B19" s="185" t="s">
        <v>190</v>
      </c>
    </row>
    <row r="20" spans="2:2" customFormat="1" x14ac:dyDescent="0.2">
      <c r="B20" s="185" t="s">
        <v>192</v>
      </c>
    </row>
    <row r="21" spans="2:2" customFormat="1" x14ac:dyDescent="0.2">
      <c r="B21" s="185" t="s">
        <v>193</v>
      </c>
    </row>
    <row r="22" spans="2:2" customFormat="1" x14ac:dyDescent="0.2"/>
    <row r="23" spans="2:2" x14ac:dyDescent="0.2">
      <c r="B23" s="169" t="s">
        <v>28</v>
      </c>
    </row>
    <row r="24" spans="2:2" customFormat="1" x14ac:dyDescent="0.2">
      <c r="B24" t="s">
        <v>59</v>
      </c>
    </row>
    <row r="25" spans="2:2" customFormat="1" x14ac:dyDescent="0.2">
      <c r="B25" t="s">
        <v>54</v>
      </c>
    </row>
    <row r="26" spans="2:2" customFormat="1" x14ac:dyDescent="0.2">
      <c r="B26" t="s">
        <v>55</v>
      </c>
    </row>
    <row r="27" spans="2:2" customFormat="1" x14ac:dyDescent="0.2">
      <c r="B27" t="s">
        <v>102</v>
      </c>
    </row>
    <row r="28" spans="2:2" x14ac:dyDescent="0.2">
      <c r="B28" s="186" t="s">
        <v>115</v>
      </c>
    </row>
    <row r="30" spans="2:2" x14ac:dyDescent="0.2">
      <c r="B30" s="169" t="s">
        <v>49</v>
      </c>
    </row>
    <row r="31" spans="2:2" customFormat="1" x14ac:dyDescent="0.2">
      <c r="B31" t="s">
        <v>126</v>
      </c>
    </row>
    <row r="32" spans="2:2" customFormat="1" x14ac:dyDescent="0.2">
      <c r="B32" s="199" t="s">
        <v>154</v>
      </c>
    </row>
    <row r="33" spans="1:2" customFormat="1" x14ac:dyDescent="0.2">
      <c r="B33" s="199" t="s">
        <v>187</v>
      </c>
    </row>
    <row r="34" spans="1:2" customFormat="1" x14ac:dyDescent="0.2">
      <c r="B34" t="s">
        <v>92</v>
      </c>
    </row>
    <row r="35" spans="1:2" customFormat="1" x14ac:dyDescent="0.2">
      <c r="B35" t="s">
        <v>127</v>
      </c>
    </row>
    <row r="36" spans="1:2" x14ac:dyDescent="0.2">
      <c r="B36" s="26" t="s">
        <v>100</v>
      </c>
    </row>
    <row r="37" spans="1:2" x14ac:dyDescent="0.2">
      <c r="B37" s="26" t="s">
        <v>101</v>
      </c>
    </row>
    <row r="38" spans="1:2" ht="13.15" customHeight="1" x14ac:dyDescent="0.2">
      <c r="B38" s="26" t="s">
        <v>128</v>
      </c>
    </row>
    <row r="39" spans="1:2" customFormat="1" x14ac:dyDescent="0.2"/>
    <row r="40" spans="1:2" x14ac:dyDescent="0.2">
      <c r="B40" s="169" t="s">
        <v>125</v>
      </c>
    </row>
    <row r="41" spans="1:2" customFormat="1" x14ac:dyDescent="0.2">
      <c r="B41" t="s">
        <v>131</v>
      </c>
    </row>
    <row r="42" spans="1:2" customFormat="1" x14ac:dyDescent="0.2">
      <c r="B42" t="s">
        <v>133</v>
      </c>
    </row>
    <row r="43" spans="1:2" x14ac:dyDescent="0.2">
      <c r="B43" s="26" t="s">
        <v>132</v>
      </c>
    </row>
    <row r="44" spans="1:2" x14ac:dyDescent="0.2">
      <c r="B44" s="26" t="s">
        <v>134</v>
      </c>
    </row>
    <row r="45" spans="1:2" x14ac:dyDescent="0.2">
      <c r="B45" s="26" t="s">
        <v>129</v>
      </c>
    </row>
    <row r="46" spans="1:2" x14ac:dyDescent="0.2">
      <c r="B46" s="26" t="s">
        <v>130</v>
      </c>
    </row>
    <row r="47" spans="1:2" x14ac:dyDescent="0.2">
      <c r="B47" s="26" t="s">
        <v>135</v>
      </c>
    </row>
    <row r="48" spans="1:2" ht="16.5" customHeight="1" x14ac:dyDescent="0.2">
      <c r="B48" s="83" t="s">
        <v>139</v>
      </c>
    </row>
    <row r="50" spans="2:4" x14ac:dyDescent="0.2">
      <c r="B50" s="169" t="s">
        <v>76</v>
      </c>
    </row>
    <row r="51" spans="2:4" ht="13.5" customHeight="1" x14ac:dyDescent="0.2">
      <c r="B51" s="26" t="s">
        <v>77</v>
      </c>
    </row>
    <row r="52" spans="2:4" ht="13.5" customHeight="1" x14ac:dyDescent="0.2">
      <c r="B52" s="26" t="s">
        <v>78</v>
      </c>
    </row>
    <row r="54" spans="2:4" x14ac:dyDescent="0.2">
      <c r="B54" s="206" t="s">
        <v>163</v>
      </c>
    </row>
    <row r="55" spans="2:4" ht="14.25" customHeight="1" x14ac:dyDescent="0.2">
      <c r="B55" s="196" t="s">
        <v>152</v>
      </c>
      <c r="C55" s="197"/>
    </row>
    <row r="56" spans="2:4" ht="14.25" customHeight="1" x14ac:dyDescent="0.2">
      <c r="B56" s="198" t="s">
        <v>155</v>
      </c>
      <c r="C56" s="197"/>
    </row>
    <row r="58" spans="2:4" x14ac:dyDescent="0.2">
      <c r="B58" s="169" t="s">
        <v>50</v>
      </c>
    </row>
    <row r="59" spans="2:4" ht="13.5" customHeight="1" x14ac:dyDescent="0.2">
      <c r="B59" s="26" t="s">
        <v>96</v>
      </c>
    </row>
    <row r="60" spans="2:4" ht="13.5" customHeight="1" x14ac:dyDescent="0.2">
      <c r="B60" s="26" t="s">
        <v>93</v>
      </c>
      <c r="D60" s="82"/>
    </row>
    <row r="61" spans="2:4" ht="13.5" customHeight="1" x14ac:dyDescent="0.2">
      <c r="B61" s="26" t="s">
        <v>137</v>
      </c>
      <c r="D61" s="82"/>
    </row>
    <row r="63" spans="2:4" x14ac:dyDescent="0.2">
      <c r="B63" s="169" t="s">
        <v>112</v>
      </c>
    </row>
    <row r="64" spans="2:4" x14ac:dyDescent="0.2">
      <c r="B64" s="184" t="s">
        <v>111</v>
      </c>
    </row>
    <row r="65" spans="1:2" x14ac:dyDescent="0.2">
      <c r="B65" s="184" t="s">
        <v>113</v>
      </c>
    </row>
    <row r="67" spans="1:2" x14ac:dyDescent="0.2">
      <c r="B67" s="169" t="s">
        <v>51</v>
      </c>
    </row>
    <row r="68" spans="1:2" s="112" customFormat="1" x14ac:dyDescent="0.2">
      <c r="A68" s="110"/>
      <c r="B68" s="111" t="s">
        <v>43</v>
      </c>
    </row>
    <row r="69" spans="1:2" s="112" customFormat="1" x14ac:dyDescent="0.2">
      <c r="B69" s="113" t="s">
        <v>44</v>
      </c>
    </row>
    <row r="70" spans="1:2" s="112" customFormat="1" x14ac:dyDescent="0.2">
      <c r="B70" s="113" t="s">
        <v>45</v>
      </c>
    </row>
    <row r="71" spans="1:2" s="112" customFormat="1" x14ac:dyDescent="0.2">
      <c r="B71" s="111" t="s">
        <v>46</v>
      </c>
    </row>
    <row r="72" spans="1:2" s="112" customFormat="1" x14ac:dyDescent="0.2">
      <c r="B72" s="113" t="s">
        <v>47</v>
      </c>
    </row>
    <row r="73" spans="1:2" s="112" customFormat="1" x14ac:dyDescent="0.2">
      <c r="B73" s="113" t="s">
        <v>48</v>
      </c>
    </row>
    <row r="75" spans="1:2" x14ac:dyDescent="0.2">
      <c r="B75" s="169" t="s">
        <v>42</v>
      </c>
    </row>
    <row r="76" spans="1:2" x14ac:dyDescent="0.2">
      <c r="B76" s="26" t="s">
        <v>41</v>
      </c>
    </row>
    <row r="77" spans="1:2" x14ac:dyDescent="0.2">
      <c r="B77" s="26" t="s">
        <v>57</v>
      </c>
    </row>
    <row r="79" spans="1:2" x14ac:dyDescent="0.2">
      <c r="B79" s="83" t="s">
        <v>40</v>
      </c>
    </row>
    <row r="80" spans="1:2" customFormat="1" x14ac:dyDescent="0.2">
      <c r="B80" t="s">
        <v>53</v>
      </c>
    </row>
    <row r="81" spans="2:2" customFormat="1" x14ac:dyDescent="0.2">
      <c r="B81" t="s">
        <v>52</v>
      </c>
    </row>
    <row r="82" spans="2:2" x14ac:dyDescent="0.2">
      <c r="B82" s="26" t="s">
        <v>37</v>
      </c>
    </row>
    <row r="83" spans="2:2" ht="13.5" customHeight="1" x14ac:dyDescent="0.2">
      <c r="B83" s="26" t="s">
        <v>38</v>
      </c>
    </row>
    <row r="84" spans="2:2" x14ac:dyDescent="0.2">
      <c r="B84" s="26" t="s">
        <v>39</v>
      </c>
    </row>
  </sheetData>
  <phoneticPr fontId="0" type="noConversion"/>
  <pageMargins left="0.75" right="0.75" top="0.52" bottom="0.82" header="0.5" footer="0.5"/>
  <pageSetup paperSize="9" scale="125" orientation="landscape" horizontalDpi="300" verticalDpi="300" r:id="rId1"/>
  <headerFooter alignWithMargins="0">
    <oddFooter>&amp;L&amp;"Arial,Cursief"&amp;8&amp;F, &amp;A &amp;D &amp;T&amp;R&amp;"Arial,Cursief"&amp;8(c) Valori</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FF00"/>
  </sheetPr>
  <dimension ref="B1:Q39"/>
  <sheetViews>
    <sheetView showGridLines="0" showRowColHeaders="0" showZeros="0" workbookViewId="0">
      <selection activeCell="C16" sqref="C16"/>
    </sheetView>
  </sheetViews>
  <sheetFormatPr defaultRowHeight="12.75" x14ac:dyDescent="0.2"/>
  <cols>
    <col min="1" max="1" width="1.140625" customWidth="1"/>
    <col min="2" max="2" width="13" customWidth="1"/>
    <col min="3" max="3" width="20.85546875" customWidth="1"/>
    <col min="4" max="4" width="9.28515625" customWidth="1"/>
    <col min="5" max="5" width="11.28515625" bestFit="1" customWidth="1"/>
    <col min="6" max="6" width="17.42578125" customWidth="1"/>
    <col min="10" max="10" width="2.140625" customWidth="1"/>
  </cols>
  <sheetData>
    <row r="1" spans="2:17" ht="4.5" customHeight="1" x14ac:dyDescent="0.2"/>
    <row r="2" spans="2:17" ht="29.25" customHeight="1" x14ac:dyDescent="0.4">
      <c r="B2" s="97" t="s">
        <v>21</v>
      </c>
      <c r="C2" s="97"/>
      <c r="D2" s="97"/>
      <c r="E2" s="97"/>
      <c r="F2" s="97"/>
      <c r="G2" s="97"/>
      <c r="H2" s="97"/>
      <c r="I2" s="97"/>
      <c r="J2" s="97"/>
      <c r="K2" s="97"/>
      <c r="L2" s="97"/>
      <c r="M2" s="97"/>
      <c r="N2" s="97"/>
      <c r="O2" s="97"/>
      <c r="P2" s="97"/>
    </row>
    <row r="3" spans="2:17" ht="10.5" customHeight="1" x14ac:dyDescent="0.2"/>
    <row r="4" spans="2:17" s="9" customFormat="1" ht="9" customHeight="1" x14ac:dyDescent="0.2"/>
    <row r="5" spans="2:17" s="9" customFormat="1" x14ac:dyDescent="0.2">
      <c r="B5" s="192" t="s">
        <v>145</v>
      </c>
      <c r="G5" s="54"/>
      <c r="H5" s="54"/>
      <c r="I5" s="54"/>
      <c r="J5" s="54"/>
      <c r="K5" s="54"/>
      <c r="L5" s="54"/>
      <c r="M5" s="52"/>
      <c r="N5" s="54"/>
      <c r="O5" s="54"/>
      <c r="P5" s="54"/>
      <c r="Q5" s="54"/>
    </row>
    <row r="6" spans="2:17" s="9" customFormat="1" x14ac:dyDescent="0.2">
      <c r="B6" s="55" t="s">
        <v>9</v>
      </c>
      <c r="C6" s="91" t="s">
        <v>12</v>
      </c>
      <c r="D6" s="53" t="s">
        <v>24</v>
      </c>
      <c r="G6" s="54"/>
      <c r="H6" s="54"/>
      <c r="I6" s="54"/>
      <c r="J6" s="54"/>
      <c r="K6" s="54"/>
      <c r="L6" s="54"/>
      <c r="M6" s="52"/>
      <c r="N6" s="54"/>
      <c r="O6" s="54"/>
      <c r="P6" s="54"/>
      <c r="Q6" s="54"/>
    </row>
    <row r="7" spans="2:17" s="9" customFormat="1" x14ac:dyDescent="0.2">
      <c r="B7" s="55" t="s">
        <v>10</v>
      </c>
      <c r="C7" s="91" t="s">
        <v>4</v>
      </c>
      <c r="D7" s="53" t="s">
        <v>14</v>
      </c>
      <c r="G7" s="54"/>
      <c r="H7" s="54"/>
      <c r="I7" s="54"/>
      <c r="J7" s="54"/>
      <c r="K7" s="54"/>
      <c r="L7" s="54"/>
      <c r="M7" s="52"/>
      <c r="N7" s="54"/>
      <c r="O7" s="54"/>
      <c r="P7" s="54"/>
      <c r="Q7" s="54"/>
    </row>
    <row r="8" spans="2:17" s="9" customFormat="1" x14ac:dyDescent="0.2">
      <c r="B8" s="55" t="s">
        <v>11</v>
      </c>
      <c r="C8" s="91" t="s">
        <v>13</v>
      </c>
      <c r="D8" s="53" t="s">
        <v>15</v>
      </c>
      <c r="G8" s="54"/>
      <c r="H8" s="54"/>
      <c r="I8" s="54"/>
      <c r="J8" s="54"/>
      <c r="K8" s="54"/>
      <c r="L8" s="54"/>
      <c r="M8" s="52"/>
      <c r="N8" s="54"/>
      <c r="O8" s="54"/>
      <c r="P8" s="54"/>
      <c r="Q8" s="54"/>
    </row>
    <row r="9" spans="2:17" s="9" customFormat="1" x14ac:dyDescent="0.2"/>
    <row r="10" spans="2:17" s="9" customFormat="1" x14ac:dyDescent="0.2">
      <c r="C10" s="171" t="s">
        <v>103</v>
      </c>
      <c r="D10" s="53" t="s">
        <v>25</v>
      </c>
    </row>
    <row r="11" spans="2:17" s="9" customFormat="1" x14ac:dyDescent="0.2">
      <c r="C11" s="171"/>
      <c r="D11" s="53"/>
    </row>
    <row r="12" spans="2:17" s="9" customFormat="1" x14ac:dyDescent="0.2">
      <c r="C12" s="171"/>
      <c r="D12" s="53"/>
    </row>
    <row r="13" spans="2:17" s="9" customFormat="1" x14ac:dyDescent="0.2"/>
    <row r="14" spans="2:17" s="9" customFormat="1" x14ac:dyDescent="0.2">
      <c r="B14" s="193" t="s">
        <v>146</v>
      </c>
      <c r="D14" s="208" t="s">
        <v>181</v>
      </c>
      <c r="E14" s="209"/>
      <c r="F14" s="209"/>
      <c r="G14" s="209"/>
      <c r="H14" s="209"/>
      <c r="I14" s="209"/>
      <c r="J14" s="209"/>
      <c r="K14" s="209"/>
      <c r="L14" s="209"/>
      <c r="M14" s="209"/>
      <c r="N14" s="209"/>
      <c r="O14" s="209"/>
      <c r="P14" s="209"/>
      <c r="Q14" s="209"/>
    </row>
    <row r="15" spans="2:17" s="9" customFormat="1" x14ac:dyDescent="0.2">
      <c r="B15" s="55" t="s">
        <v>147</v>
      </c>
      <c r="C15" s="91" t="s">
        <v>12</v>
      </c>
      <c r="D15" s="210" t="s">
        <v>182</v>
      </c>
      <c r="E15" s="209"/>
      <c r="F15" s="209"/>
      <c r="G15" s="209"/>
      <c r="H15" s="209"/>
      <c r="I15" s="209"/>
      <c r="J15" s="209"/>
      <c r="K15" s="209"/>
      <c r="L15" s="209"/>
      <c r="M15" s="209"/>
      <c r="N15" s="209"/>
      <c r="O15" s="209"/>
      <c r="P15" s="209"/>
      <c r="Q15" s="209"/>
    </row>
    <row r="16" spans="2:17" s="9" customFormat="1" x14ac:dyDescent="0.2">
      <c r="B16" s="55"/>
      <c r="C16" s="91"/>
      <c r="D16" s="194"/>
    </row>
    <row r="17" spans="2:16" x14ac:dyDescent="0.2">
      <c r="B17" s="55"/>
      <c r="C17" s="91"/>
      <c r="D17" s="212" t="s">
        <v>176</v>
      </c>
      <c r="E17" s="211"/>
      <c r="F17" s="211"/>
      <c r="G17" s="211"/>
      <c r="H17" s="211"/>
      <c r="I17" s="211"/>
      <c r="J17" s="211"/>
      <c r="K17" s="211"/>
      <c r="L17" s="211"/>
      <c r="M17" s="211"/>
      <c r="N17" s="211"/>
      <c r="O17" s="211"/>
      <c r="P17" s="211"/>
    </row>
    <row r="18" spans="2:16" x14ac:dyDescent="0.2">
      <c r="B18" s="55"/>
      <c r="C18" s="91"/>
      <c r="D18" s="213" t="s">
        <v>177</v>
      </c>
      <c r="E18" s="211"/>
      <c r="F18" s="211"/>
      <c r="G18" s="211"/>
      <c r="H18" s="211"/>
      <c r="I18" s="211"/>
      <c r="J18" s="211"/>
      <c r="K18" s="211"/>
      <c r="L18" s="211"/>
      <c r="M18" s="211"/>
      <c r="N18" s="211"/>
      <c r="O18" s="211"/>
      <c r="P18" s="211"/>
    </row>
    <row r="19" spans="2:16" x14ac:dyDescent="0.2">
      <c r="B19" s="55"/>
      <c r="C19" s="91"/>
      <c r="D19" s="213" t="s">
        <v>156</v>
      </c>
      <c r="E19" s="211"/>
      <c r="F19" s="211"/>
      <c r="G19" s="211"/>
      <c r="H19" s="211"/>
      <c r="I19" s="211"/>
      <c r="J19" s="211"/>
      <c r="K19" s="211"/>
      <c r="L19" s="211"/>
      <c r="M19" s="211"/>
      <c r="N19" s="211"/>
      <c r="O19" s="211"/>
      <c r="P19" s="211"/>
    </row>
    <row r="20" spans="2:16" x14ac:dyDescent="0.2">
      <c r="B20" s="55"/>
      <c r="D20" s="184"/>
      <c r="G20" s="211"/>
      <c r="H20" s="211"/>
      <c r="I20" s="211"/>
      <c r="J20" s="211"/>
      <c r="K20" s="211"/>
      <c r="L20" s="211"/>
      <c r="M20" s="211"/>
      <c r="N20" s="211"/>
      <c r="O20" s="211"/>
      <c r="P20" s="211"/>
    </row>
    <row r="21" spans="2:16" s="9" customFormat="1" x14ac:dyDescent="0.2">
      <c r="B21" s="55"/>
      <c r="C21" s="91"/>
      <c r="D21" s="200" t="s">
        <v>157</v>
      </c>
    </row>
    <row r="22" spans="2:16" x14ac:dyDescent="0.2">
      <c r="B22" s="55"/>
      <c r="D22" s="184"/>
      <c r="G22" s="211"/>
      <c r="H22" s="211"/>
      <c r="I22" s="211"/>
      <c r="J22" s="211"/>
      <c r="K22" s="211"/>
      <c r="L22" s="211"/>
      <c r="M22" s="211"/>
      <c r="N22" s="211"/>
      <c r="O22" s="211"/>
      <c r="P22" s="211"/>
    </row>
    <row r="23" spans="2:16" s="9" customFormat="1" x14ac:dyDescent="0.2">
      <c r="B23" s="55"/>
      <c r="C23" s="91"/>
      <c r="D23" s="194" t="s">
        <v>158</v>
      </c>
    </row>
    <row r="24" spans="2:16" s="201" customFormat="1" x14ac:dyDescent="0.2">
      <c r="B24" s="55"/>
      <c r="C24" s="91"/>
      <c r="D24" s="203" t="s">
        <v>174</v>
      </c>
    </row>
    <row r="25" spans="2:16" s="9" customFormat="1" x14ac:dyDescent="0.2">
      <c r="B25" s="55"/>
      <c r="C25" s="91"/>
      <c r="D25" s="203" t="s">
        <v>175</v>
      </c>
    </row>
    <row r="26" spans="2:16" x14ac:dyDescent="0.2">
      <c r="B26" s="55"/>
      <c r="C26" s="91"/>
      <c r="D26" s="204" t="s">
        <v>179</v>
      </c>
    </row>
    <row r="27" spans="2:16" x14ac:dyDescent="0.2">
      <c r="B27" s="55"/>
      <c r="C27" s="91"/>
      <c r="D27" s="204" t="s">
        <v>180</v>
      </c>
    </row>
    <row r="28" spans="2:16" x14ac:dyDescent="0.2">
      <c r="B28" s="55"/>
      <c r="C28" s="91"/>
    </row>
    <row r="29" spans="2:16" x14ac:dyDescent="0.2">
      <c r="B29" s="55"/>
      <c r="C29" s="91"/>
      <c r="D29" s="184" t="s">
        <v>159</v>
      </c>
    </row>
    <row r="30" spans="2:16" x14ac:dyDescent="0.2">
      <c r="B30" s="55"/>
      <c r="C30" s="91"/>
      <c r="D30" s="205" t="s">
        <v>160</v>
      </c>
    </row>
    <row r="31" spans="2:16" x14ac:dyDescent="0.2">
      <c r="B31" s="55"/>
      <c r="C31" s="91"/>
      <c r="D31" s="205" t="s">
        <v>161</v>
      </c>
      <c r="G31" s="211"/>
      <c r="H31" s="211"/>
      <c r="I31" s="211"/>
      <c r="J31" s="211"/>
      <c r="K31" s="211"/>
      <c r="L31" s="211"/>
      <c r="M31" s="211"/>
      <c r="N31" s="211"/>
      <c r="O31" s="211"/>
      <c r="P31" s="211"/>
    </row>
    <row r="32" spans="2:16" x14ac:dyDescent="0.2">
      <c r="B32" s="55"/>
      <c r="C32" s="91"/>
      <c r="D32" s="205" t="s">
        <v>162</v>
      </c>
      <c r="G32" s="211"/>
      <c r="H32" s="211"/>
      <c r="I32" s="211"/>
      <c r="J32" s="211"/>
      <c r="K32" s="211"/>
      <c r="L32" s="211"/>
      <c r="M32" s="211"/>
      <c r="N32" s="211"/>
      <c r="O32" s="211"/>
      <c r="P32" s="211"/>
    </row>
    <row r="33" spans="2:16" x14ac:dyDescent="0.2">
      <c r="B33" s="55"/>
      <c r="C33" s="91"/>
      <c r="D33" s="205"/>
      <c r="G33" s="211"/>
      <c r="H33" s="211"/>
      <c r="I33" s="211"/>
      <c r="J33" s="211"/>
      <c r="K33" s="211"/>
      <c r="L33" s="211"/>
      <c r="M33" s="211"/>
      <c r="N33" s="211"/>
      <c r="O33" s="211"/>
      <c r="P33" s="211"/>
    </row>
    <row r="35" spans="2:16" x14ac:dyDescent="0.2">
      <c r="D35" s="202" t="s">
        <v>148</v>
      </c>
    </row>
    <row r="36" spans="2:16" x14ac:dyDescent="0.2">
      <c r="D36" s="195" t="s">
        <v>149</v>
      </c>
    </row>
    <row r="37" spans="2:16" x14ac:dyDescent="0.2">
      <c r="D37" s="195" t="s">
        <v>150</v>
      </c>
    </row>
    <row r="39" spans="2:16" x14ac:dyDescent="0.2">
      <c r="D39" s="184" t="s">
        <v>151</v>
      </c>
    </row>
  </sheetData>
  <phoneticPr fontId="19" type="noConversion"/>
  <pageMargins left="0.75" right="0.75" top="0.52" bottom="0.82" header="0.5" footer="0.5"/>
  <pageSetup paperSize="9" scale="125" orientation="landscape" horizontalDpi="300" verticalDpi="300" r:id="rId1"/>
  <headerFooter alignWithMargins="0">
    <oddFooter>&amp;L&amp;"Arial,Cursief"&amp;8&amp;F, &amp;A &amp;D &amp;T&amp;R&amp;"Arial,Cursief"&amp;8(c) Valori</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07C28A4D9E6F4E84CE56EAE93E8291" ma:contentTypeVersion="12" ma:contentTypeDescription="Een nieuw document maken." ma:contentTypeScope="" ma:versionID="0186233c34ca2691df2128b1dee9bd94">
  <xsd:schema xmlns:xsd="http://www.w3.org/2001/XMLSchema" xmlns:xs="http://www.w3.org/2001/XMLSchema" xmlns:p="http://schemas.microsoft.com/office/2006/metadata/properties" xmlns:ns2="69974856-a436-4652-bc0c-5e10c884c080" xmlns:ns3="4a328761-8916-408d-9c10-120f2885e857" targetNamespace="http://schemas.microsoft.com/office/2006/metadata/properties" ma:root="true" ma:fieldsID="c2457bdbea3028cfc507e93aa5ff68d6" ns2:_="" ns3:_="">
    <xsd:import namespace="69974856-a436-4652-bc0c-5e10c884c080"/>
    <xsd:import namespace="4a328761-8916-408d-9c10-120f2885e8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974856-a436-4652-bc0c-5e10c884c080"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328761-8916-408d-9c10-120f2885e85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1D1A17-FFF0-4E18-B3B0-71B6033C38CB}"/>
</file>

<file path=customXml/itemProps2.xml><?xml version="1.0" encoding="utf-8"?>
<ds:datastoreItem xmlns:ds="http://schemas.openxmlformats.org/officeDocument/2006/customXml" ds:itemID="{C3A41986-27E5-438B-8EDD-B34F9ABC432F}"/>
</file>

<file path=customXml/itemProps3.xml><?xml version="1.0" encoding="utf-8"?>
<ds:datastoreItem xmlns:ds="http://schemas.openxmlformats.org/officeDocument/2006/customXml" ds:itemID="{F74E625B-7348-48DC-BDFE-CF08D9ABB6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10</vt:i4>
      </vt:variant>
    </vt:vector>
  </HeadingPairs>
  <TitlesOfParts>
    <vt:vector size="15" baseType="lpstr">
      <vt:lpstr>Vrijgavekaart Voorkant</vt:lpstr>
      <vt:lpstr>Achterkant</vt:lpstr>
      <vt:lpstr>Data</vt:lpstr>
      <vt:lpstr>Instructie</vt:lpstr>
      <vt:lpstr>Parameters</vt:lpstr>
      <vt:lpstr>Achterkant!Afdrukbereik</vt:lpstr>
      <vt:lpstr>Data!Afdrukbereik</vt:lpstr>
      <vt:lpstr>Instructie!Afdrukbereik</vt:lpstr>
      <vt:lpstr>Parameters!Afdrukbereik</vt:lpstr>
      <vt:lpstr>'Vrijgavekaart Voorkant'!Afdrukbereik</vt:lpstr>
      <vt:lpstr>Parameters!codegroen</vt:lpstr>
      <vt:lpstr>Parameters!codeoranje</vt:lpstr>
      <vt:lpstr>Parameters!coderood</vt:lpstr>
      <vt:lpstr>datatabel</vt:lpstr>
      <vt:lpstr>Kleurcodes</vt:lpstr>
    </vt:vector>
  </TitlesOfParts>
  <Company>Valori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Vrijgavekaart Valori</dc:title>
  <dc:subject>Compact visueel testrapport.</dc:subject>
  <dc:creator>Egbert Bouman</dc:creator>
  <cp:keywords>SmarTEST, Valori, Slim testen.</cp:keywords>
  <dc:description>Copyright Valori 2004-2011</dc:description>
  <cp:lastModifiedBy>Egbert Bouman</cp:lastModifiedBy>
  <cp:lastPrinted>2016-09-21T14:32:49Z</cp:lastPrinted>
  <dcterms:created xsi:type="dcterms:W3CDTF">2004-03-15T07:57:45Z</dcterms:created>
  <dcterms:modified xsi:type="dcterms:W3CDTF">2016-10-05T10:25:10Z</dcterms:modified>
  <cp:contentStatus>Vrijgegeven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0x010100C607C28A4D9E6F4E84CE56EAE93E8291</vt:lpwstr>
  </property>
</Properties>
</file>